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65" windowWidth="15480" windowHeight="9150" activeTab="3"/>
  </bookViews>
  <sheets>
    <sheet name="Caractéristiques" sheetId="1" r:id="rId1"/>
    <sheet name="Silhouette" sheetId="2" r:id="rId2"/>
    <sheet name="Psioniques" sheetId="3" r:id="rId3"/>
    <sheet name="Magiques" sheetId="4" r:id="rId4"/>
    <sheet name="Mégas" sheetId="5" r:id="rId5"/>
    <sheet name="Cosmos" sheetId="6" r:id="rId6"/>
    <sheet name="Compétences" sheetId="7" r:id="rId7"/>
    <sheet name="Calc Marges" sheetId="8" state="hidden" r:id="rId8"/>
  </sheets>
  <definedNames>
    <definedName name="_xlnm._FilterDatabase" localSheetId="6" hidden="1">'Compétences'!$A$3:$K$22</definedName>
    <definedName name="_xlnm._FilterDatabase" localSheetId="2" hidden="1">'Psioniques'!$A$3:$Q$32</definedName>
    <definedName name="_xlnm.Print_Titles" localSheetId="6">'Compétences'!$1:$3</definedName>
  </definedNames>
  <calcPr fullCalcOnLoad="1"/>
</workbook>
</file>

<file path=xl/comments1.xml><?xml version="1.0" encoding="utf-8"?>
<comments xmlns="http://schemas.openxmlformats.org/spreadsheetml/2006/main">
  <authors>
    <author>Louis-Antoine CORREIA</author>
  </authors>
  <commentList>
    <comment ref="I14" authorId="0">
      <text>
        <r>
          <rPr>
            <b/>
            <sz val="8"/>
            <rFont val="Tahoma"/>
            <family val="0"/>
          </rPr>
          <t>Louis-Antoine CORREIA:</t>
        </r>
        <r>
          <rPr>
            <sz val="8"/>
            <rFont val="Tahoma"/>
            <family val="0"/>
          </rPr>
          <t xml:space="preserve">
- 3 points dûs aux Cénobite</t>
        </r>
      </text>
    </comment>
  </commentList>
</comments>
</file>

<file path=xl/comments3.xml><?xml version="1.0" encoding="utf-8"?>
<comments xmlns="http://schemas.openxmlformats.org/spreadsheetml/2006/main">
  <authors>
    <author>Louis-Antoine CORREIA</author>
  </authors>
  <commentList>
    <comment ref="Q28" authorId="0">
      <text>
        <r>
          <rPr>
            <b/>
            <sz val="8"/>
            <rFont val="Tahoma"/>
            <family val="0"/>
          </rPr>
          <t>Louis-Antoine CORREIA:</t>
        </r>
        <r>
          <rPr>
            <sz val="8"/>
            <rFont val="Tahoma"/>
            <family val="0"/>
          </rPr>
          <t xml:space="preserve">
Corina : 42 mois
Gmürk : 85 mois
Loki : 38 mois
Mohia : 38 mois
Némo : 59 mois</t>
        </r>
      </text>
    </comment>
    <comment ref="Q5" authorId="0">
      <text>
        <r>
          <rPr>
            <b/>
            <sz val="9"/>
            <rFont val="Tahoma"/>
            <family val="2"/>
          </rPr>
          <t>Louis-Antoine CORREIA:</t>
        </r>
        <r>
          <rPr>
            <sz val="9"/>
            <rFont val="Tahoma"/>
            <family val="2"/>
          </rPr>
          <t xml:space="preserve">
9 jours</t>
        </r>
      </text>
    </comment>
    <comment ref="Q10" authorId="0">
      <text>
        <r>
          <rPr>
            <b/>
            <sz val="9"/>
            <rFont val="Tahoma"/>
            <family val="2"/>
          </rPr>
          <t>Louis-Antoine CORREIA:</t>
        </r>
        <r>
          <rPr>
            <sz val="9"/>
            <rFont val="Tahoma"/>
            <family val="2"/>
          </rPr>
          <t xml:space="preserve">
84 mois</t>
        </r>
      </text>
    </comment>
  </commentList>
</comments>
</file>

<file path=xl/sharedStrings.xml><?xml version="1.0" encoding="utf-8"?>
<sst xmlns="http://schemas.openxmlformats.org/spreadsheetml/2006/main" count="1559" uniqueCount="621">
  <si>
    <t>Etat actuel du Double Negatif :</t>
  </si>
  <si>
    <t>DN niveau d'existence passive :</t>
  </si>
  <si>
    <t>DN niveau actif éxagération des actions :</t>
  </si>
  <si>
    <t>DN niveau dangereux actions néfastes :</t>
  </si>
  <si>
    <t>DN niveau auto-destructeur pour tuer PJ :</t>
  </si>
  <si>
    <t>DOUBLE-NEGATIF</t>
  </si>
  <si>
    <t>Points fournis en créant un pouvoir :</t>
  </si>
  <si>
    <t>Points fournis en partie :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</si>
  <si>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</si>
  <si>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</si>
  <si>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</si>
  <si>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</si>
  <si>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</si>
  <si>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</si>
  <si>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</si>
  <si>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</si>
  <si>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</si>
  <si>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</si>
  <si>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</si>
  <si>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</si>
  <si>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</si>
  <si>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</si>
  <si>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</si>
  <si>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</si>
  <si>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</si>
  <si>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</si>
  <si>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</si>
  <si>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</si>
  <si>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</si>
  <si>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</si>
  <si>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Marge</t>
  </si>
  <si>
    <t>Score</t>
  </si>
  <si>
    <t>Exp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</si>
  <si>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</si>
  <si>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</si>
  <si>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</si>
  <si>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</si>
  <si>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</si>
  <si>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</si>
  <si>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</si>
  <si>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</si>
  <si>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</si>
  <si>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</si>
  <si>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</si>
  <si>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</si>
  <si>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</si>
  <si>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</si>
  <si>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</si>
  <si>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</si>
  <si>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Resistance Transfert</t>
  </si>
  <si>
    <t>Motivation</t>
  </si>
  <si>
    <t>Activation</t>
  </si>
  <si>
    <t>Energie</t>
  </si>
  <si>
    <t>Psionique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</si>
  <si>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</si>
  <si>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</si>
  <si>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</si>
  <si>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</si>
  <si>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</si>
  <si>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</si>
  <si>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</si>
  <si>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</si>
  <si>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</si>
  <si>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</si>
  <si>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M</t>
  </si>
  <si>
    <t>x</t>
  </si>
  <si>
    <t>xx</t>
  </si>
  <si>
    <t>organisme :</t>
  </si>
  <si>
    <t>Phobie :</t>
  </si>
  <si>
    <t>Sexe :</t>
  </si>
  <si>
    <t>Age :</t>
  </si>
  <si>
    <t>Poids :</t>
  </si>
  <si>
    <t>Taille :</t>
  </si>
  <si>
    <t>? 29</t>
  </si>
  <si>
    <t>Peut récupérer 1 point Concentration en payant 2 points de Vie.</t>
  </si>
  <si>
    <t>Jours de méditation en retard :</t>
  </si>
  <si>
    <t>Jours de méditation en avance :</t>
  </si>
  <si>
    <t>YOUYOU alias The Duke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</si>
  <si>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</si>
  <si>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</si>
  <si>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</si>
  <si>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</si>
  <si>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</si>
  <si>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</si>
  <si>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</si>
  <si>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</si>
  <si>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</si>
  <si>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</si>
  <si>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</si>
  <si>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</si>
  <si>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</si>
  <si>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</si>
  <si>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</si>
  <si>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</si>
  <si>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</si>
  <si>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</si>
  <si>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</si>
  <si>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</si>
  <si>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</si>
  <si>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Facteur polymorphie :</t>
  </si>
  <si>
    <t>Critique MET</t>
  </si>
  <si>
    <t>Energie - Blocage VOL outrepassé :</t>
  </si>
  <si>
    <t>Miwanien :</t>
  </si>
  <si>
    <t>Bétasorvent :</t>
  </si>
  <si>
    <t>Pouvoir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</si>
  <si>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</si>
  <si>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</si>
  <si>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</si>
  <si>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</si>
  <si>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</si>
  <si>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</si>
  <si>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</si>
  <si>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</si>
  <si>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Coût</t>
  </si>
  <si>
    <t>Télépathie</t>
  </si>
  <si>
    <t>Stone</t>
  </si>
  <si>
    <t>Assaut mental</t>
  </si>
  <si>
    <t>Remarques</t>
  </si>
  <si>
    <t>Téléportation</t>
  </si>
  <si>
    <t>Régénération cellulaire</t>
  </si>
  <si>
    <t>Bouclier mental</t>
  </si>
  <si>
    <t>Protection sur objet</t>
  </si>
  <si>
    <t>Emission béatitude</t>
  </si>
  <si>
    <t>Orientation multiverselle</t>
  </si>
  <si>
    <t>Invocation d'êtres chers</t>
  </si>
  <si>
    <t>Régénération sanguine</t>
  </si>
  <si>
    <t>Activation points d'ignition</t>
  </si>
  <si>
    <t>Divination de la constellation de téléportation</t>
  </si>
  <si>
    <t>Divination empreinte psychique planète</t>
  </si>
  <si>
    <t>Divination constellation météore en charge</t>
  </si>
  <si>
    <t>Détection énergie méga</t>
  </si>
  <si>
    <t>Transfert esprit vers matrice</t>
  </si>
  <si>
    <t>Vampire mental avec consentement</t>
  </si>
  <si>
    <t>Bloquer les hyper-ondes</t>
  </si>
  <si>
    <t>Invocation élément matériel</t>
  </si>
  <si>
    <t>Besoin d'aimer</t>
  </si>
  <si>
    <t>Diminuer la taille</t>
  </si>
  <si>
    <t>CLOU</t>
  </si>
  <si>
    <t>3  /  6</t>
  </si>
  <si>
    <t>Cénobite</t>
  </si>
  <si>
    <t>Apprentis-sage</t>
  </si>
  <si>
    <t>22  /  1</t>
  </si>
  <si>
    <t>1 point = 1 PdV</t>
  </si>
  <si>
    <t>avec pont télépathique</t>
  </si>
  <si>
    <t>Protège du non lieu</t>
  </si>
  <si>
    <t>Total
Pouvoir</t>
  </si>
  <si>
    <t>Univers Cube</t>
  </si>
  <si>
    <t>Total
Caract</t>
  </si>
  <si>
    <t>Briser la cohésion moléculaire</t>
  </si>
  <si>
    <t>Score
Actuel</t>
  </si>
  <si>
    <t>Armure d'or de tête d'épingle</t>
  </si>
  <si>
    <t>Score
Initial</t>
  </si>
  <si>
    <t>xxxx</t>
  </si>
  <si>
    <t>Flash réminiscences</t>
  </si>
  <si>
    <t>Fait pour le Non-Lieu</t>
  </si>
  <si>
    <t>Reste
167</t>
  </si>
  <si>
    <t>-</t>
  </si>
  <si>
    <t>Soin scotomisation</t>
  </si>
  <si>
    <t>Flash réminescence
+ régénération cellulaire</t>
  </si>
  <si>
    <t>Le libre arbitre et le choix de son avenir</t>
  </si>
  <si>
    <t>Focus Shaman</t>
  </si>
  <si>
    <t>40 points</t>
  </si>
  <si>
    <t>Reste
100</t>
  </si>
  <si>
    <t>Croix perdues :</t>
  </si>
  <si>
    <t>         </t>
  </si>
  <si>
    <t>i (9) - a (10) - v (1)</t>
  </si>
  <si>
    <t>i (8) - a (6) - v (3)</t>
  </si>
  <si>
    <t>i (5) - a (6) - v (4)</t>
  </si>
  <si>
    <t>i (7) - a (6) - v (4)</t>
  </si>
  <si>
    <t>i (9) - a (5) - v (9)</t>
  </si>
  <si>
    <t>i (9) - a (5) - v (7)</t>
  </si>
  <si>
    <t>i (5) - a (8) - v (4)</t>
  </si>
  <si>
    <t>i (9) - a (6) - v (10)</t>
  </si>
  <si>
    <t>i (8) - a (4) - v (6)</t>
  </si>
  <si>
    <t>i (7) - a (8) - v (8)</t>
  </si>
  <si>
    <t>i (10) - a (7) - v (8)</t>
  </si>
  <si>
    <t>Co - Facteur multiplicatif Méditation :</t>
  </si>
  <si>
    <t>Co - Ajout Dukob Transe :</t>
  </si>
  <si>
    <t>Banshee :</t>
  </si>
  <si>
    <t>Kashite :</t>
  </si>
  <si>
    <t>Doit méditer 1/2 journée par jour :</t>
  </si>
  <si>
    <t>Suk-Suk</t>
  </si>
  <si>
    <t>Banshee</t>
  </si>
  <si>
    <t>Nyarwanda</t>
  </si>
  <si>
    <t>Compréhension langage</t>
  </si>
  <si>
    <t>Lutien :</t>
  </si>
  <si>
    <t>Expérience MET :</t>
  </si>
  <si>
    <t>xxxxx</t>
  </si>
  <si>
    <t>Rapidité</t>
  </si>
  <si>
    <t>Loki</t>
  </si>
  <si>
    <t>Amélioration comp. Via caractéristiques</t>
  </si>
  <si>
    <t>Tech Type</t>
  </si>
  <si>
    <t>Type</t>
  </si>
  <si>
    <t>Code</t>
  </si>
  <si>
    <t>Compétence</t>
  </si>
  <si>
    <t>Comp 1</t>
  </si>
  <si>
    <t>Comp 2</t>
  </si>
  <si>
    <t>Comp 3</t>
  </si>
  <si>
    <t>Formule Calcul competence</t>
  </si>
  <si>
    <t>Calcul competence</t>
  </si>
  <si>
    <t>Ra</t>
  </si>
  <si>
    <t>Pa</t>
  </si>
  <si>
    <t>Ra+Pa</t>
  </si>
  <si>
    <t>I</t>
  </si>
  <si>
    <t>Ra+H</t>
  </si>
  <si>
    <t>Combat</t>
  </si>
  <si>
    <t>ARME DE JET MANUELLE</t>
  </si>
  <si>
    <t>F+H</t>
  </si>
  <si>
    <t>ARME DE JET MECANIQUE</t>
  </si>
  <si>
    <t>H+Pe</t>
  </si>
  <si>
    <t>ARME A FEU EPAULE P. CALIBRE</t>
  </si>
  <si>
    <t>ARME A FEU POING P. CALIBRE</t>
  </si>
  <si>
    <t>ARME A FEU EP. REPETITION</t>
  </si>
  <si>
    <t>F+Pe</t>
  </si>
  <si>
    <t>ARME A FEU  EP. GROS CALIBRE</t>
  </si>
  <si>
    <t>ARME A FEU POING REPETITION</t>
  </si>
  <si>
    <t>ARME A FEU POING GROS CALIBRE</t>
  </si>
  <si>
    <t>Re+H</t>
  </si>
  <si>
    <t>ARME CASSE MONDE</t>
  </si>
  <si>
    <t>(10-Ra)+(10-E)</t>
  </si>
  <si>
    <t>Divers Sciences</t>
  </si>
  <si>
    <t>Pe+Ra</t>
  </si>
  <si>
    <t>Pa+I</t>
  </si>
  <si>
    <t>ARCHEOLOGIE</t>
  </si>
  <si>
    <t>ARCHITECTURE</t>
  </si>
  <si>
    <t>Espionnage</t>
  </si>
  <si>
    <t>ACROBATIE</t>
  </si>
  <si>
    <t>H+Ad</t>
  </si>
  <si>
    <t>Locomotion</t>
  </si>
  <si>
    <t>AEROSTAT</t>
  </si>
  <si>
    <t>Relationnel</t>
  </si>
  <si>
    <t>ACTE SEXUEL</t>
  </si>
  <si>
    <t>ANTHROPOLOGIE</t>
  </si>
  <si>
    <t>ART GRAPHIQUE</t>
  </si>
  <si>
    <t>ART MUSICAL</t>
  </si>
  <si>
    <t>Survie</t>
  </si>
  <si>
    <t>AGRICULTURE</t>
  </si>
  <si>
    <t>F+Vi</t>
  </si>
  <si>
    <t>ALLUMAGE FEU</t>
  </si>
  <si>
    <t>Imp</t>
  </si>
  <si>
    <t>Diff</t>
  </si>
  <si>
    <t>Nor</t>
  </si>
  <si>
    <t>Fac</t>
  </si>
  <si>
    <t>Evi</t>
  </si>
  <si>
    <t>GRILLE COMPETENCE</t>
  </si>
  <si>
    <t>Egypte Antique</t>
  </si>
  <si>
    <t>Oublié</t>
  </si>
  <si>
    <t>Technocentre :</t>
  </si>
  <si>
    <t>Inv. Elémental de l'eau</t>
  </si>
  <si>
    <t>Corina</t>
  </si>
  <si>
    <t>Univers type E - Valyr IV - Monde de Dell</t>
  </si>
  <si>
    <t>i (8) - a (4) - v (7)</t>
  </si>
  <si>
    <t>Magie :</t>
  </si>
  <si>
    <t>Rétro-transfert</t>
  </si>
  <si>
    <t>Transfert</t>
  </si>
  <si>
    <t>Reste
114</t>
  </si>
  <si>
    <t>Porte de Transit Shamazantha</t>
  </si>
  <si>
    <t>Porte de Transit Planète-mère Tygg</t>
  </si>
  <si>
    <t>Porte de Transit Terre 6e Univers</t>
  </si>
  <si>
    <t>Porte de Transit Norjäne</t>
  </si>
  <si>
    <t>Créer une Porte de Transit</t>
  </si>
  <si>
    <t>Créer un ectoplasme</t>
  </si>
  <si>
    <t>Porte de Transit Deus-Capharnaom</t>
  </si>
  <si>
    <t>Porte de Transit Héos</t>
  </si>
  <si>
    <t>Détection de la Résistance au Transfert</t>
  </si>
  <si>
    <t>Amulette de Sakhmet : tête de Tigre</t>
  </si>
  <si>
    <t>INGREDIENTS</t>
  </si>
  <si>
    <t>VERBAL</t>
  </si>
  <si>
    <t>OBJET MAGIQUE</t>
  </si>
  <si>
    <t>POUVOIRS</t>
  </si>
  <si>
    <t>UTILISATION</t>
  </si>
  <si>
    <t>Apprentissage</t>
  </si>
  <si>
    <t>TROUVE</t>
  </si>
  <si>
    <t>Terre Egyptienne</t>
  </si>
  <si>
    <t>Graisse de Taureau
Bois de Caroubier
Sang de Taureau
Prière à Sakhmet</t>
  </si>
  <si>
    <t>Pendant incantation
Pendant incantation
Lendemain d'utilisation
Lendemain d'utilisation</t>
  </si>
  <si>
    <t>OUI
OUI</t>
  </si>
  <si>
    <t>x3 physique
x3 vitalité
x3 rapidité</t>
  </si>
  <si>
    <t>DUREE</t>
  </si>
  <si>
    <t>8 rounds</t>
  </si>
  <si>
    <t>ION mètres</t>
  </si>
  <si>
    <t>Langage Shaani</t>
  </si>
  <si>
    <t>Niv. 1 - Terre</t>
  </si>
  <si>
    <t>i (8) - a (7) - v (4)</t>
  </si>
  <si>
    <t>ARTILLERIE LEGERE</t>
  </si>
  <si>
    <t>ARTILLERIE LOURDE</t>
  </si>
  <si>
    <t>ARTILLERIE MOBILE</t>
  </si>
  <si>
    <t>AUTOMOBILE</t>
  </si>
  <si>
    <t>Ra+Re</t>
  </si>
  <si>
    <t>AVION A HELICE</t>
  </si>
  <si>
    <t>AVION A REACTION</t>
  </si>
  <si>
    <t>BARATIN</t>
  </si>
  <si>
    <t>C</t>
  </si>
  <si>
    <t>C+Vo</t>
  </si>
  <si>
    <t>BATEAU A MOTEUR</t>
  </si>
  <si>
    <t>BATEAU A VAPEUR</t>
  </si>
  <si>
    <t>BIBLIOTHEQUE</t>
  </si>
  <si>
    <t>Pe+C</t>
  </si>
  <si>
    <t>BIOLOGIE</t>
  </si>
  <si>
    <t>Ra+Ad</t>
  </si>
  <si>
    <t>BOTANIQUE</t>
  </si>
  <si>
    <t>BRASSAGE</t>
  </si>
  <si>
    <t>H+Pa</t>
  </si>
  <si>
    <t>Fabrication</t>
  </si>
  <si>
    <t>BRICOLAGE</t>
  </si>
  <si>
    <t>BUREAUCRATIE</t>
  </si>
  <si>
    <t>Vo+10-Ra</t>
  </si>
  <si>
    <t>CALMER</t>
  </si>
  <si>
    <t>C+E</t>
  </si>
  <si>
    <t>CAMOUFLAGE</t>
  </si>
  <si>
    <t>CARTE OECUMENE</t>
  </si>
  <si>
    <t>Vo+C</t>
  </si>
  <si>
    <t xml:space="preserve">CARTOGRAPHIE </t>
  </si>
  <si>
    <t>CARTOGRAPHIE ASTRALE</t>
  </si>
  <si>
    <t>Spiritisme</t>
  </si>
  <si>
    <t>CHARISME HYPNOSE</t>
  </si>
  <si>
    <t>Au</t>
  </si>
  <si>
    <t>Vo+Au</t>
  </si>
  <si>
    <t>CHASSE</t>
  </si>
  <si>
    <t>CHIMIE</t>
  </si>
  <si>
    <t>Ra+I</t>
  </si>
  <si>
    <t>Médecine</t>
  </si>
  <si>
    <t>CHIRURGIE DE POINTE</t>
  </si>
  <si>
    <t>CODAGE / DECODAGE</t>
  </si>
  <si>
    <t>Ra+C</t>
  </si>
  <si>
    <t>COMBAT A MAINS NUES</t>
  </si>
  <si>
    <t>COMBAT AVEC LAME</t>
  </si>
  <si>
    <t>COMBAT AVEC MASSE</t>
  </si>
  <si>
    <t>COMEDIE</t>
  </si>
  <si>
    <t>Pa+C</t>
  </si>
  <si>
    <t>COMMANDER</t>
  </si>
  <si>
    <t>Au+C</t>
  </si>
  <si>
    <t>COMMERCE</t>
  </si>
  <si>
    <t>Cockpit Control</t>
  </si>
  <si>
    <t>COMPOSER PROGRAMME INFO</t>
  </si>
  <si>
    <t>COMPTABILITE</t>
  </si>
  <si>
    <t>Ra+E</t>
  </si>
  <si>
    <t>CONFECTION DROGUE</t>
  </si>
  <si>
    <t>CONTORSION</t>
  </si>
  <si>
    <t>Vo+H</t>
  </si>
  <si>
    <t>CONTOURNER SECURITE INFO</t>
  </si>
  <si>
    <t>CONTREFACON</t>
  </si>
  <si>
    <t>C+Ad</t>
  </si>
  <si>
    <t>CONVAINCRE</t>
  </si>
  <si>
    <t>CORDONNERIE</t>
  </si>
  <si>
    <t>H+Vo</t>
  </si>
  <si>
    <t>COUTURE</t>
  </si>
  <si>
    <t>CROCHETER SERRURE</t>
  </si>
  <si>
    <t>H+E</t>
  </si>
  <si>
    <t>CUISINE</t>
  </si>
  <si>
    <t>Ra+Pe</t>
  </si>
  <si>
    <t>DANCE</t>
  </si>
  <si>
    <t>Pa+H</t>
  </si>
  <si>
    <t>DECELER CHIMIE</t>
  </si>
  <si>
    <t>Chim</t>
  </si>
  <si>
    <t>Pe+Chim</t>
  </si>
  <si>
    <t>DECELER CONTACT</t>
  </si>
  <si>
    <t>Cont</t>
  </si>
  <si>
    <t>Pe+Cont</t>
  </si>
  <si>
    <t>DECELER LUMIERE</t>
  </si>
  <si>
    <t>Lum</t>
  </si>
  <si>
    <t>Pe+Lum</t>
  </si>
  <si>
    <t>DECELER SON</t>
  </si>
  <si>
    <t>Son</t>
  </si>
  <si>
    <t>Pe+Son</t>
  </si>
  <si>
    <t>DEGUISEMENT</t>
  </si>
  <si>
    <t>Ad+Ap</t>
  </si>
  <si>
    <t>DELTAPLANE</t>
  </si>
  <si>
    <t>DESAMORCER BOMBE</t>
  </si>
  <si>
    <t>H+Re</t>
  </si>
  <si>
    <t>DESAMORCER PIEGE</t>
  </si>
  <si>
    <t>DESSIN INDUSTRIEL</t>
  </si>
  <si>
    <t>DETECTER MENSONGE</t>
  </si>
  <si>
    <t>I+Ra</t>
  </si>
  <si>
    <t>DIPLOMATIE</t>
  </si>
  <si>
    <t>C+Au</t>
  </si>
  <si>
    <t>DISCRETION</t>
  </si>
  <si>
    <t>Re+Ad</t>
  </si>
  <si>
    <t>DISSIMULATION</t>
  </si>
  <si>
    <t>DONS DE CONTEUR</t>
  </si>
  <si>
    <t>C+Pa</t>
  </si>
  <si>
    <t>DRESSAGE</t>
  </si>
  <si>
    <t>Pa+Au</t>
  </si>
  <si>
    <t>DROIDOLOGIE</t>
  </si>
  <si>
    <t>H+Ra</t>
  </si>
  <si>
    <t>DROIT</t>
  </si>
  <si>
    <t>ECONOMIE</t>
  </si>
  <si>
    <t>Ra+Vo</t>
  </si>
  <si>
    <t>ECRAN DE VAISSEAU</t>
  </si>
  <si>
    <t>E+Ra</t>
  </si>
  <si>
    <t>EFFACER TRACE</t>
  </si>
  <si>
    <t>ELECTRICITE</t>
  </si>
  <si>
    <t>ELECTRONIQUE</t>
  </si>
  <si>
    <t>ENGIN A CHENILLE</t>
  </si>
  <si>
    <t>EQUIATION TERRE</t>
  </si>
  <si>
    <t>EQUITATION AIR</t>
  </si>
  <si>
    <t>EQUITATION MER</t>
  </si>
  <si>
    <t>H+F</t>
  </si>
  <si>
    <t>ESCALADER</t>
  </si>
  <si>
    <t>ESQUIVER</t>
  </si>
  <si>
    <t>Re+I</t>
  </si>
  <si>
    <t>ETHNOLOGIE</t>
  </si>
  <si>
    <t>Ad+Ra</t>
  </si>
  <si>
    <t>ETHNOLOGIE E.T</t>
  </si>
  <si>
    <t>EVALUER</t>
  </si>
  <si>
    <t>FAIRE PITIE</t>
  </si>
  <si>
    <t>C+10-Ap</t>
  </si>
  <si>
    <t>FILATURE</t>
  </si>
  <si>
    <t>Pe+Re</t>
  </si>
  <si>
    <t>FOUILLE</t>
  </si>
  <si>
    <t>Pe+H</t>
  </si>
  <si>
    <t>FUNAMBULISME</t>
  </si>
  <si>
    <t>FUSEE</t>
  </si>
  <si>
    <t>Re+Ra</t>
  </si>
  <si>
    <t>GEOGRAPHIE</t>
  </si>
  <si>
    <t>2*Ra</t>
  </si>
  <si>
    <t>GEOLOGIE</t>
  </si>
  <si>
    <t>GLISSE</t>
  </si>
  <si>
    <t>GRIMPER CORDE</t>
  </si>
  <si>
    <t>F+Ad</t>
  </si>
  <si>
    <t>HELICOPTERE</t>
  </si>
  <si>
    <t>HIBERNATEURS</t>
  </si>
  <si>
    <t>HISTOIRE</t>
  </si>
  <si>
    <t>Pa+Ra</t>
  </si>
  <si>
    <t>HYPERSPATIAL 1</t>
  </si>
  <si>
    <t>Vo+E</t>
  </si>
  <si>
    <t>HYPERSPATIAL 2</t>
  </si>
  <si>
    <t>HYPERSPATIAL 3</t>
  </si>
  <si>
    <t>HYPERSPATIAL 4</t>
  </si>
  <si>
    <t>IMITER LES VOIX</t>
  </si>
  <si>
    <t>IMPLANT ROBOTIQUE</t>
  </si>
  <si>
    <t>IMPLANT SYNOBIOIDE</t>
  </si>
  <si>
    <t>INSTRUIRE</t>
  </si>
  <si>
    <t>INTERCONNECTER ORDI.</t>
  </si>
  <si>
    <t>INTERROGATOIRE</t>
  </si>
  <si>
    <t>JEUX</t>
  </si>
  <si>
    <t>JONGLERIE</t>
  </si>
  <si>
    <t>LANCER</t>
  </si>
  <si>
    <t>LIRE SUR LES LEVRES</t>
  </si>
  <si>
    <t>LITTERATURE</t>
  </si>
  <si>
    <t>MACONNERIE</t>
  </si>
  <si>
    <t>MAGICOLOGIE</t>
  </si>
  <si>
    <t>Vo+Ra</t>
  </si>
  <si>
    <t>MAITRISE DES ANIMAUX</t>
  </si>
  <si>
    <t>Au+Vo</t>
  </si>
  <si>
    <t>MANIPULATION EXPLOSIFS</t>
  </si>
  <si>
    <t>MANIPULER PROGRAMME INFO.</t>
  </si>
  <si>
    <t>MANŒUVRER VOILE</t>
  </si>
  <si>
    <t>Re+F</t>
  </si>
  <si>
    <t>MAQUILLAGE</t>
  </si>
  <si>
    <t>MARCHE ENDURANCE</t>
  </si>
  <si>
    <t>MARCHE SPRINT</t>
  </si>
  <si>
    <t>MATHEMATIQUE</t>
  </si>
  <si>
    <t>MECANIQUE</t>
  </si>
  <si>
    <t>MEDECINE</t>
  </si>
  <si>
    <t>MEGANOLOGIE</t>
  </si>
  <si>
    <t>MEMOIRE CHIMIQUE</t>
  </si>
  <si>
    <t>Ra+Ra</t>
  </si>
  <si>
    <t>MEMOIRE LUMINEUSE</t>
  </si>
  <si>
    <t>I+Lum</t>
  </si>
  <si>
    <t>MEMOIRE SONORE</t>
  </si>
  <si>
    <t>I+Son</t>
  </si>
  <si>
    <t>MEMOIRE TACTILE</t>
  </si>
  <si>
    <t>I+Cont</t>
  </si>
  <si>
    <t>MEMORISER</t>
  </si>
  <si>
    <t>I+Chim</t>
  </si>
  <si>
    <t>MENUISERIE</t>
  </si>
  <si>
    <t>METALLURGIE</t>
  </si>
  <si>
    <t>Ra+F</t>
  </si>
  <si>
    <t>METEOROLOGIE</t>
  </si>
  <si>
    <t>MOTO</t>
  </si>
  <si>
    <t>NAGER</t>
  </si>
  <si>
    <t>F+Re</t>
  </si>
  <si>
    <t>NAVETTE SPATIALE</t>
  </si>
  <si>
    <t>NAVIGATION AERIENNE</t>
  </si>
  <si>
    <t>NAVIGATION MARITIME</t>
  </si>
  <si>
    <t>NAVIGATION MULTIVERS.</t>
  </si>
  <si>
    <t>NAVIGATION SPATIALE</t>
  </si>
  <si>
    <t>NEUTRALISER POISON</t>
  </si>
  <si>
    <t>Ad+Re</t>
  </si>
  <si>
    <t>NEUTRALISER SECU. INFO</t>
  </si>
  <si>
    <t>OCCULTISME</t>
  </si>
  <si>
    <t>I+Pa</t>
  </si>
  <si>
    <t>ORIENTATION</t>
  </si>
  <si>
    <t>Pe+Ad</t>
  </si>
  <si>
    <t>OUVRIR COFFRE FORT</t>
  </si>
  <si>
    <t>PARACHUTISME</t>
  </si>
  <si>
    <t>PARADE BOUCLIER</t>
  </si>
  <si>
    <t>PECHE</t>
  </si>
  <si>
    <t>F+Vo</t>
  </si>
  <si>
    <t>PHARMACIE</t>
  </si>
  <si>
    <t>PHILOSOPHIE</t>
  </si>
  <si>
    <t>Vo+I</t>
  </si>
  <si>
    <t>PHOTOGRAPHIE</t>
  </si>
  <si>
    <t>PHYSIQUE</t>
  </si>
  <si>
    <t>PICKPOCKET</t>
  </si>
  <si>
    <t>PISTER</t>
  </si>
  <si>
    <t>PITRERIE</t>
  </si>
  <si>
    <t>PLANEUR</t>
  </si>
  <si>
    <t>PLONGER</t>
  </si>
  <si>
    <t>POIDS LOURD</t>
  </si>
  <si>
    <t>POLITIQUE</t>
  </si>
  <si>
    <t>Pa+Vo</t>
  </si>
  <si>
    <t>PORT D'ARMURE</t>
  </si>
  <si>
    <t>Vi+F</t>
  </si>
  <si>
    <t>POSE DE PIEGE</t>
  </si>
  <si>
    <t>POTERIE</t>
  </si>
  <si>
    <t>PROTOCOLE</t>
  </si>
  <si>
    <t>E+C</t>
  </si>
  <si>
    <t>PSIONOLOGIE</t>
  </si>
  <si>
    <t>PSYCHOLOGIE</t>
  </si>
  <si>
    <t>PSYCHOPATHOLOGIE</t>
  </si>
  <si>
    <t>RAYON EP. GROS CALIBRE</t>
  </si>
  <si>
    <t>RAYON EP. PETIT CALIBRE</t>
  </si>
  <si>
    <t>RAYON EP. REPETITION</t>
  </si>
  <si>
    <t>RAYON POING GROS CALIBRE</t>
  </si>
  <si>
    <t>RAYON POING PETIT CALIBRE</t>
  </si>
  <si>
    <t>RAYON POING REPETITION</t>
  </si>
  <si>
    <t>REGENERATION</t>
  </si>
  <si>
    <t>REPERAGE</t>
  </si>
  <si>
    <t>Pe+I</t>
  </si>
  <si>
    <t>ROBOTIQUE</t>
  </si>
  <si>
    <t>ROULER</t>
  </si>
  <si>
    <t>Ad+H</t>
  </si>
  <si>
    <t>SABOTAGE</t>
  </si>
  <si>
    <t>SAUTER</t>
  </si>
  <si>
    <t>SCULPTURE</t>
  </si>
  <si>
    <t>SE RENSEIGNER</t>
  </si>
  <si>
    <t>SECOURISME</t>
  </si>
  <si>
    <t>SEDUCTION</t>
  </si>
  <si>
    <t>Ap+C</t>
  </si>
  <si>
    <t>Sens du Labyrinthe</t>
  </si>
  <si>
    <t>SOCIOLOGIE</t>
  </si>
  <si>
    <t>SOINS / PLANTE</t>
  </si>
  <si>
    <t>Ad+Vi</t>
  </si>
  <si>
    <t>SOMMEIL HYPNOSE</t>
  </si>
  <si>
    <t>SOUS MARIN</t>
  </si>
  <si>
    <t>STARGATE</t>
  </si>
  <si>
    <t>SUBLUM. CLASSE 1</t>
  </si>
  <si>
    <t>SUBLUM. CLASSE 2</t>
  </si>
  <si>
    <t>SUBLUM. CLASSE 3</t>
  </si>
  <si>
    <t>SUBLUM. CLASSE 4</t>
  </si>
  <si>
    <t>SUGGESTION HYPNOSE</t>
  </si>
  <si>
    <t>SURF</t>
  </si>
  <si>
    <t>SYSTEME D</t>
  </si>
  <si>
    <t>((H+Ad)/2)+I</t>
  </si>
  <si>
    <t>SYSTEME D'ALARME</t>
  </si>
  <si>
    <t>SYSTEME RADAR</t>
  </si>
  <si>
    <t>SYSTEME RADIO</t>
  </si>
  <si>
    <t>C+Ra</t>
  </si>
  <si>
    <t>TACTIQUE</t>
  </si>
  <si>
    <t>TAILLE DE GEMME</t>
  </si>
  <si>
    <t>TENIR BOISSON</t>
  </si>
  <si>
    <t>TENIR DROGUES</t>
  </si>
  <si>
    <t>Vi+Ad</t>
  </si>
  <si>
    <t>THEOLOGIE</t>
  </si>
  <si>
    <t>TISSAGE</t>
  </si>
  <si>
    <t>2*H</t>
  </si>
  <si>
    <t>TOMBER</t>
  </si>
  <si>
    <t>TORTURE</t>
  </si>
  <si>
    <t>F+10-E</t>
  </si>
  <si>
    <t>TRAIN</t>
  </si>
  <si>
    <t>TRAVAIL DE MINE</t>
  </si>
  <si>
    <t>F+I</t>
  </si>
  <si>
    <t>TRAVAUX DOMESTIQUES</t>
  </si>
  <si>
    <t>TRAVESTISSEMENT</t>
  </si>
  <si>
    <t>TRICHER</t>
  </si>
  <si>
    <t>ULM</t>
  </si>
  <si>
    <t>VEHICULE ANTIGRAV</t>
  </si>
  <si>
    <t>VEHICULE SOUS COUSSIN D'AIR</t>
  </si>
  <si>
    <t>VENTRILOQUERIE</t>
  </si>
  <si>
    <t>VIGILENCE</t>
  </si>
  <si>
    <t>Pe+E</t>
  </si>
  <si>
    <t>XENOETHNOLOGIE</t>
  </si>
  <si>
    <t>ZOOLOGIE</t>
  </si>
  <si>
    <t>MEDITER</t>
  </si>
  <si>
    <t>?</t>
  </si>
  <si>
    <t>Facteur MEGA :</t>
  </si>
  <si>
    <t>Reste
94</t>
  </si>
  <si>
    <t>Tueur de TYGGS
Disciple Cénobite
Enquêteur de TYGGS
Enquêteur du Libre Arbitre
Shaani</t>
  </si>
  <si>
    <t>Disque en or sur la nuque. Points indou en or sur le front : 4.
Mini-disque en or dans la paume de la main droite.
70% humain, 30% mutagène (Flash agent GRUM) - Queue mutagène.
Insensible à la douleur.</t>
  </si>
  <si>
    <t>⃝⃝⃝⃝⃝⃝⃝⃝⃝⃝⃝⃝⃝⃝⃝⃝⃝⃝⃝⃝⃝⃝⃝⃝⃝⃝⃝⃝⃝⃝⃝⃝⃝⃝⃝⃝⃝⃝⃝⃝</t>
  </si>
  <si>
    <t>Dépétrification</t>
  </si>
  <si>
    <t>Dell</t>
  </si>
  <si>
    <t>xxx</t>
  </si>
  <si>
    <t>xxxxxxx</t>
  </si>
  <si>
    <t>Mega : 3/4 atteint</t>
  </si>
  <si>
    <t>Attributs</t>
  </si>
  <si>
    <t>Agilité</t>
  </si>
  <si>
    <t>Vigueur</t>
  </si>
  <si>
    <t>Psychisme</t>
  </si>
  <si>
    <t>Intelligence</t>
  </si>
  <si>
    <t>Pouvoir associé</t>
  </si>
  <si>
    <t>Concentration stellaire</t>
  </si>
  <si>
    <t>Initial</t>
  </si>
  <si>
    <t>Socre actuel</t>
  </si>
  <si>
    <t>Compétences &amp; Capacités</t>
  </si>
  <si>
    <t>Résistance physique</t>
  </si>
  <si>
    <t>Résistance psychique</t>
  </si>
  <si>
    <t>Dégâts psychiques</t>
  </si>
  <si>
    <t>Dégâts physiques</t>
  </si>
  <si>
    <t>Initiative</t>
  </si>
  <si>
    <t>Actions par round</t>
  </si>
  <si>
    <t>Cosmos :</t>
  </si>
  <si>
    <t>Rang :</t>
  </si>
  <si>
    <t>Avantages :</t>
  </si>
  <si>
    <t>Réputation</t>
  </si>
  <si>
    <t>Spirite de haut niveau</t>
  </si>
  <si>
    <t>Désavantages :</t>
  </si>
  <si>
    <t>Enclin à la violence</t>
  </si>
  <si>
    <t>Envie de torture</t>
  </si>
  <si>
    <t>Composantes</t>
  </si>
  <si>
    <t>Famille</t>
  </si>
  <si>
    <t>Défaut</t>
  </si>
  <si>
    <t>SV</t>
  </si>
  <si>
    <t>SVM2</t>
  </si>
  <si>
    <t>Rituels</t>
  </si>
  <si>
    <t>"Soit rapide comme le vent" avec un geste de la main</t>
  </si>
  <si>
    <t>altération</t>
  </si>
  <si>
    <t>"Shindar Bora Oï" contact avec l'eau + souffler sur poussières.</t>
  </si>
  <si>
    <t>invocation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</si>
</sst>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1" fontId="0" fillId="20" borderId="26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9" fontId="4" fillId="2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0" borderId="0" xfId="0" applyFont="1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1" fontId="4" fillId="0" borderId="29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8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" fontId="0" fillId="20" borderId="0" xfId="0" applyNumberFormat="1" applyFill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20" borderId="22" xfId="0" applyFont="1" applyFill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0" fillId="0" borderId="29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8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9" fillId="0" borderId="31" xfId="0" applyFont="1" applyBorder="1" applyAlignment="1" applyProtection="1">
      <alignment horizontal="center" vertical="top"/>
      <protection locked="0"/>
    </xf>
    <xf numFmtId="0" fontId="9" fillId="0" borderId="33" xfId="0" applyFont="1" applyFill="1" applyBorder="1" applyAlignment="1" applyProtection="1">
      <alignment horizontal="center" vertical="top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20" borderId="24" xfId="0" applyFont="1" applyFill="1" applyBorder="1" applyAlignment="1">
      <alignment horizontal="center"/>
    </xf>
    <xf numFmtId="0" fontId="4" fillId="20" borderId="3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20" borderId="65" xfId="0" applyFill="1" applyBorder="1" applyAlignment="1">
      <alignment horizont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0" fillId="20" borderId="66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0" borderId="6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8" xfId="0" applyFont="1" applyBorder="1" applyAlignment="1">
      <alignment horizontal="center" vertical="top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2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9" fontId="0" fillId="0" borderId="29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9" fontId="0" fillId="0" borderId="24" xfId="0" applyNumberFormat="1" applyBorder="1" applyAlignment="1" applyProtection="1">
      <alignment horizontal="center" vertical="center"/>
      <protection locked="0"/>
    </xf>
    <xf numFmtId="9" fontId="0" fillId="0" borderId="3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35" xfId="0" applyNumberForma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25" borderId="0" xfId="0" applyFont="1" applyFill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20" borderId="76" xfId="0" applyFill="1" applyBorder="1" applyAlignment="1">
      <alignment horizontal="center"/>
    </xf>
    <xf numFmtId="0" fontId="0" fillId="20" borderId="77" xfId="0" applyFill="1" applyBorder="1" applyAlignment="1">
      <alignment horizontal="center"/>
    </xf>
    <xf numFmtId="0" fontId="0" fillId="20" borderId="78" xfId="0" applyFill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20" borderId="79" xfId="0" applyFill="1" applyBorder="1" applyAlignment="1">
      <alignment horizontal="center"/>
    </xf>
    <xf numFmtId="0" fontId="0" fillId="0" borderId="7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20" borderId="80" xfId="0" applyFill="1" applyBorder="1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" name="WPC-featuredPageImage" descr="This is a featured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" name="WPC-featuredPageImage" descr="This is a featured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zoomScale="80" zoomScaleNormal="80" zoomScalePageLayoutView="0" workbookViewId="0" topLeftCell="A1">
      <selection activeCell="E1" sqref="E1:K1"/>
    </sheetView>
  </sheetViews>
  <sheetFormatPr defaultColWidth="11.421875" defaultRowHeight="12.75"/>
  <cols>
    <col min="1" max="1" width="2.00390625" style="0" customWidth="1"/>
    <col min="3" max="3" width="8.00390625" style="0" customWidth="1"/>
    <col min="4" max="4" width="3.28125" style="0" customWidth="1"/>
    <col min="5" max="5" width="17.57421875" style="0" customWidth="1"/>
    <col min="6" max="6" width="7.28125" style="0" customWidth="1"/>
    <col min="7" max="7" width="6.8515625" style="1" customWidth="1"/>
    <col min="8" max="8" width="2.140625" style="0" customWidth="1"/>
    <col min="9" max="9" width="18.28125" style="0" customWidth="1"/>
    <col min="10" max="10" width="7.28125" style="0" customWidth="1"/>
    <col min="11" max="11" width="6.8515625" style="1" customWidth="1"/>
    <col min="12" max="12" width="2.7109375" style="0" customWidth="1"/>
    <col min="13" max="13" width="13.28125" style="0" customWidth="1"/>
    <col min="14" max="14" width="6.421875" style="0" customWidth="1"/>
    <col min="15" max="15" width="11.7109375" style="0" customWidth="1"/>
    <col min="16" max="16" width="5.57421875" style="0" customWidth="1"/>
    <col min="17" max="17" width="9.28125" style="0" bestFit="1" customWidth="1"/>
    <col min="18" max="18" width="11.421875" style="102" customWidth="1"/>
  </cols>
  <sheetData>
    <row r="1" spans="5:11" ht="27" thickBot="1">
      <c r="E1" s="233" t="s">
        <v>77</v>
      </c>
      <c r="F1" s="234"/>
      <c r="G1" s="234"/>
      <c r="H1" s="234"/>
      <c r="I1" s="234"/>
      <c r="J1" s="234"/>
      <c r="K1" s="235"/>
    </row>
    <row r="2" spans="5:15" ht="12.75" customHeight="1">
      <c r="E2" s="39"/>
      <c r="F2" s="39"/>
      <c r="G2" s="39"/>
      <c r="H2" s="39"/>
      <c r="I2" s="39"/>
      <c r="J2" s="39"/>
      <c r="K2" s="39"/>
      <c r="M2" s="40" t="s">
        <v>70</v>
      </c>
      <c r="N2" s="52" t="s">
        <v>73</v>
      </c>
      <c r="O2" s="41" t="s">
        <v>59</v>
      </c>
    </row>
    <row r="3" spans="2:15" ht="12.75">
      <c r="B3" s="11" t="s">
        <v>61</v>
      </c>
      <c r="C3" s="238" t="s">
        <v>159</v>
      </c>
      <c r="D3" s="238"/>
      <c r="E3" s="238"/>
      <c r="F3" s="238"/>
      <c r="G3" s="238"/>
      <c r="H3" s="238"/>
      <c r="I3" s="239"/>
      <c r="K3" s="31" t="s">
        <v>69</v>
      </c>
      <c r="M3" s="42" t="s">
        <v>71</v>
      </c>
      <c r="N3" s="53">
        <v>70</v>
      </c>
      <c r="O3" s="43" t="s">
        <v>60</v>
      </c>
    </row>
    <row r="4" spans="11:15" ht="12.75">
      <c r="K4" s="62" t="s">
        <v>64</v>
      </c>
      <c r="M4" s="44" t="s">
        <v>72</v>
      </c>
      <c r="N4" s="103">
        <v>1.7</v>
      </c>
      <c r="O4" s="45" t="s">
        <v>62</v>
      </c>
    </row>
    <row r="5" spans="2:9" ht="12.75">
      <c r="B5" s="20" t="s">
        <v>57</v>
      </c>
      <c r="C5" s="240" t="s">
        <v>580</v>
      </c>
      <c r="D5" s="241"/>
      <c r="E5" s="241"/>
      <c r="F5" s="241"/>
      <c r="G5" s="241"/>
      <c r="H5" s="241"/>
      <c r="I5" s="242"/>
    </row>
    <row r="6" spans="2:15" ht="12.75">
      <c r="B6" s="25" t="s">
        <v>67</v>
      </c>
      <c r="C6" s="243"/>
      <c r="D6" s="243"/>
      <c r="E6" s="243"/>
      <c r="F6" s="243"/>
      <c r="G6" s="243"/>
      <c r="H6" s="243"/>
      <c r="I6" s="244"/>
      <c r="K6" s="37" t="s">
        <v>58</v>
      </c>
      <c r="L6" s="24"/>
      <c r="M6" s="240" t="s">
        <v>579</v>
      </c>
      <c r="N6" s="241"/>
      <c r="O6" s="242"/>
    </row>
    <row r="7" spans="2:15" ht="12.75">
      <c r="B7" s="25"/>
      <c r="C7" s="243"/>
      <c r="D7" s="243"/>
      <c r="E7" s="243"/>
      <c r="F7" s="243"/>
      <c r="G7" s="243"/>
      <c r="H7" s="243"/>
      <c r="I7" s="244"/>
      <c r="K7" s="38" t="s">
        <v>68</v>
      </c>
      <c r="L7" s="14"/>
      <c r="M7" s="243"/>
      <c r="N7" s="243"/>
      <c r="O7" s="244"/>
    </row>
    <row r="8" spans="2:15" ht="42" customHeight="1">
      <c r="B8" s="22"/>
      <c r="C8" s="245"/>
      <c r="D8" s="245"/>
      <c r="E8" s="245"/>
      <c r="F8" s="245"/>
      <c r="G8" s="245"/>
      <c r="H8" s="245"/>
      <c r="I8" s="246"/>
      <c r="K8" s="33"/>
      <c r="L8" s="27"/>
      <c r="M8" s="245"/>
      <c r="N8" s="245"/>
      <c r="O8" s="246"/>
    </row>
    <row r="9" ht="13.5" thickBot="1"/>
    <row r="10" spans="2:14" ht="13.5" thickBot="1">
      <c r="B10" s="236" t="s">
        <v>33</v>
      </c>
      <c r="C10" s="236"/>
      <c r="E10" s="5" t="s">
        <v>8</v>
      </c>
      <c r="F10" s="6" t="s">
        <v>31</v>
      </c>
      <c r="G10" s="7" t="s">
        <v>30</v>
      </c>
      <c r="I10" s="5" t="s">
        <v>9</v>
      </c>
      <c r="J10" s="6" t="s">
        <v>31</v>
      </c>
      <c r="K10" s="7" t="s">
        <v>30</v>
      </c>
      <c r="M10" s="247" t="s">
        <v>44</v>
      </c>
      <c r="N10" s="247"/>
    </row>
    <row r="11" spans="5:16" ht="12.75">
      <c r="E11" s="4"/>
      <c r="F11" s="2" t="s">
        <v>10</v>
      </c>
      <c r="G11" s="3"/>
      <c r="I11" s="4"/>
      <c r="J11" s="2" t="s">
        <v>10</v>
      </c>
      <c r="K11" s="3"/>
      <c r="M11" s="20" t="s">
        <v>45</v>
      </c>
      <c r="N11" s="24"/>
      <c r="O11" s="248" t="s">
        <v>155</v>
      </c>
      <c r="P11" s="249"/>
    </row>
    <row r="12" spans="2:16" ht="15.75">
      <c r="B12" s="51" t="s">
        <v>34</v>
      </c>
      <c r="C12" s="55"/>
      <c r="E12" s="48" t="s">
        <v>11</v>
      </c>
      <c r="F12" s="49">
        <v>17</v>
      </c>
      <c r="G12" s="30">
        <f>DGET('Calc Marges'!$A$1:$B$31,"Marge",F11:F12)</f>
        <v>6</v>
      </c>
      <c r="I12" s="48" t="s">
        <v>18</v>
      </c>
      <c r="J12" s="49">
        <v>21</v>
      </c>
      <c r="K12" s="30">
        <f>DGET('Calc Marges'!$A$1:$B$31,"Marge",J11:J12)</f>
        <v>7</v>
      </c>
      <c r="M12" s="46">
        <f>ROUNDUP(J16*20/3,0)</f>
        <v>167</v>
      </c>
      <c r="N12" s="74"/>
      <c r="O12" s="250"/>
      <c r="P12" s="251"/>
    </row>
    <row r="13" spans="2:16" ht="15">
      <c r="B13" s="12"/>
      <c r="C13" s="1"/>
      <c r="E13" s="106" t="s">
        <v>168</v>
      </c>
      <c r="F13" s="50" t="s">
        <v>10</v>
      </c>
      <c r="G13" s="107" t="s">
        <v>152</v>
      </c>
      <c r="I13" s="106" t="s">
        <v>170</v>
      </c>
      <c r="J13" s="50" t="s">
        <v>10</v>
      </c>
      <c r="K13" s="107" t="s">
        <v>584</v>
      </c>
      <c r="M13" s="75">
        <f>(M12/2)</f>
        <v>83.5</v>
      </c>
      <c r="N13" s="71">
        <f>M13/2</f>
        <v>41.75</v>
      </c>
      <c r="O13" s="252"/>
      <c r="P13" s="253"/>
    </row>
    <row r="14" spans="2:16" ht="15.75">
      <c r="B14" s="51" t="s">
        <v>35</v>
      </c>
      <c r="C14" s="55"/>
      <c r="E14" s="48" t="s">
        <v>12</v>
      </c>
      <c r="F14" s="49">
        <v>15</v>
      </c>
      <c r="G14" s="30">
        <f>DGET('Calc Marges'!$A$1:$B$31,"Marge",F13:F14)</f>
        <v>5</v>
      </c>
      <c r="I14" s="48" t="s">
        <v>19</v>
      </c>
      <c r="J14" s="49">
        <v>14</v>
      </c>
      <c r="K14" s="30">
        <v>6</v>
      </c>
      <c r="M14" s="14"/>
      <c r="N14" s="14"/>
      <c r="O14" s="15"/>
      <c r="P14" s="15"/>
    </row>
    <row r="15" spans="2:16" ht="15">
      <c r="B15" s="12"/>
      <c r="C15" s="1"/>
      <c r="E15" s="106" t="s">
        <v>167</v>
      </c>
      <c r="F15" s="50" t="s">
        <v>10</v>
      </c>
      <c r="G15" s="107" t="s">
        <v>65</v>
      </c>
      <c r="I15" s="106" t="s">
        <v>171</v>
      </c>
      <c r="J15" s="50" t="s">
        <v>10</v>
      </c>
      <c r="K15" s="107" t="s">
        <v>584</v>
      </c>
      <c r="M15" s="20" t="s">
        <v>46</v>
      </c>
      <c r="N15" s="24"/>
      <c r="O15" s="216" t="s">
        <v>578</v>
      </c>
      <c r="P15" s="217"/>
    </row>
    <row r="16" spans="2:16" ht="15.75">
      <c r="B16" s="51" t="s">
        <v>36</v>
      </c>
      <c r="C16" s="55"/>
      <c r="E16" s="48" t="s">
        <v>13</v>
      </c>
      <c r="F16" s="49">
        <v>17</v>
      </c>
      <c r="G16" s="30">
        <f>DGET('Calc Marges'!$A$1:$B$31,"Marge",F15:F16)</f>
        <v>6</v>
      </c>
      <c r="I16" s="48" t="s">
        <v>20</v>
      </c>
      <c r="J16" s="49">
        <v>25</v>
      </c>
      <c r="K16" s="30">
        <f>DGET('Calc Marges'!$A$1:$B$31,"Marge",J15:J16)</f>
        <v>9</v>
      </c>
      <c r="M16" s="46">
        <f>ROUNDUP(J14*20/3,0)</f>
        <v>94</v>
      </c>
      <c r="N16" s="74"/>
      <c r="O16" s="218"/>
      <c r="P16" s="219"/>
    </row>
    <row r="17" spans="2:16" ht="15.75" thickBot="1">
      <c r="B17" s="12"/>
      <c r="C17" s="1"/>
      <c r="E17" s="106" t="s">
        <v>171</v>
      </c>
      <c r="F17" s="50" t="s">
        <v>10</v>
      </c>
      <c r="G17" s="108" t="s">
        <v>187</v>
      </c>
      <c r="I17" s="106" t="s">
        <v>172</v>
      </c>
      <c r="J17" s="50" t="s">
        <v>10</v>
      </c>
      <c r="K17" s="107" t="s">
        <v>65</v>
      </c>
      <c r="M17" s="75">
        <f>M16/2</f>
        <v>47</v>
      </c>
      <c r="N17" s="71">
        <f>M17/2</f>
        <v>23.5</v>
      </c>
      <c r="O17" s="220"/>
      <c r="P17" s="221"/>
    </row>
    <row r="18" spans="2:16" ht="15.75">
      <c r="B18" s="51" t="s">
        <v>37</v>
      </c>
      <c r="C18" s="55"/>
      <c r="E18" s="48" t="s">
        <v>14</v>
      </c>
      <c r="F18" s="49">
        <v>17</v>
      </c>
      <c r="G18" s="30">
        <f>DGET('Calc Marges'!$A$1:$B$31,"Marge",F17:F18)</f>
        <v>6</v>
      </c>
      <c r="I18" s="48" t="s">
        <v>21</v>
      </c>
      <c r="J18" s="49">
        <v>18</v>
      </c>
      <c r="K18" s="30">
        <f>DGET('Calc Marges'!$A$1:$B$31,"Marge",J17:J18)</f>
        <v>6</v>
      </c>
      <c r="M18" s="14"/>
      <c r="N18" s="14"/>
      <c r="O18" s="15"/>
      <c r="P18" s="15"/>
    </row>
    <row r="19" spans="2:16" ht="15">
      <c r="B19" s="12"/>
      <c r="C19" s="1"/>
      <c r="E19" s="106" t="s">
        <v>166</v>
      </c>
      <c r="F19" s="50" t="s">
        <v>10</v>
      </c>
      <c r="G19" s="107" t="s">
        <v>66</v>
      </c>
      <c r="I19" s="106" t="s">
        <v>173</v>
      </c>
      <c r="J19" s="50" t="s">
        <v>10</v>
      </c>
      <c r="K19" s="107" t="s">
        <v>152</v>
      </c>
      <c r="M19" s="20" t="s">
        <v>36</v>
      </c>
      <c r="N19" s="24"/>
      <c r="O19" s="191" t="s">
        <v>255</v>
      </c>
      <c r="P19" s="217"/>
    </row>
    <row r="20" spans="2:16" ht="15.75">
      <c r="B20" s="51" t="s">
        <v>38</v>
      </c>
      <c r="C20" s="55"/>
      <c r="E20" s="48" t="s">
        <v>15</v>
      </c>
      <c r="F20" s="49">
        <v>19</v>
      </c>
      <c r="G20" s="30">
        <f>DGET('Calc Marges'!$A$1:$B$31,"Marge",F19:F20)</f>
        <v>7</v>
      </c>
      <c r="I20" s="48" t="s">
        <v>22</v>
      </c>
      <c r="J20" s="49">
        <v>23</v>
      </c>
      <c r="K20" s="30">
        <f>DGET('Calc Marges'!$A$1:$B$31,"Marge",J19:J20)</f>
        <v>8</v>
      </c>
      <c r="M20" s="46">
        <f>ROUNDUP(F16*20/3,0)</f>
        <v>114</v>
      </c>
      <c r="N20" s="74"/>
      <c r="O20" s="218"/>
      <c r="P20" s="219"/>
    </row>
    <row r="21" spans="2:16" ht="15">
      <c r="B21" s="12"/>
      <c r="C21" s="1"/>
      <c r="E21" s="106" t="s">
        <v>283</v>
      </c>
      <c r="F21" s="50" t="s">
        <v>10</v>
      </c>
      <c r="G21" s="107"/>
      <c r="I21" s="106" t="s">
        <v>174</v>
      </c>
      <c r="J21" s="50" t="s">
        <v>10</v>
      </c>
      <c r="K21" s="107" t="s">
        <v>152</v>
      </c>
      <c r="M21" s="75">
        <f>M20/2</f>
        <v>57</v>
      </c>
      <c r="N21" s="71">
        <f>M21/2</f>
        <v>28.5</v>
      </c>
      <c r="O21" s="220"/>
      <c r="P21" s="221"/>
    </row>
    <row r="22" spans="2:16" ht="15.75">
      <c r="B22" s="51" t="s">
        <v>39</v>
      </c>
      <c r="C22" s="55"/>
      <c r="E22" s="48" t="s">
        <v>16</v>
      </c>
      <c r="F22" s="49">
        <v>20</v>
      </c>
      <c r="G22" s="30">
        <f>DGET('Calc Marges'!$A$1:$B$31,"Marge",F21:F22)</f>
        <v>7</v>
      </c>
      <c r="I22" s="48" t="s">
        <v>23</v>
      </c>
      <c r="J22" s="49">
        <v>19</v>
      </c>
      <c r="K22" s="30">
        <f>DGET('Calc Marges'!$A$1:$B$31,"Marge",J21:J22)</f>
        <v>7</v>
      </c>
      <c r="M22" s="14"/>
      <c r="N22" s="14"/>
      <c r="O22" s="15"/>
      <c r="P22" s="15"/>
    </row>
    <row r="23" spans="2:16" ht="15">
      <c r="B23" s="12"/>
      <c r="C23" s="1"/>
      <c r="E23" s="106" t="s">
        <v>165</v>
      </c>
      <c r="F23" s="50" t="s">
        <v>10</v>
      </c>
      <c r="G23" s="107" t="s">
        <v>65</v>
      </c>
      <c r="I23" s="106" t="s">
        <v>251</v>
      </c>
      <c r="J23" s="50" t="s">
        <v>10</v>
      </c>
      <c r="K23" s="107" t="s">
        <v>152</v>
      </c>
      <c r="M23" s="20" t="s">
        <v>35</v>
      </c>
      <c r="N23" s="24"/>
      <c r="O23" s="191" t="s">
        <v>162</v>
      </c>
      <c r="P23" s="217"/>
    </row>
    <row r="24" spans="2:16" ht="15.75">
      <c r="B24" s="51" t="s">
        <v>40</v>
      </c>
      <c r="C24" s="55"/>
      <c r="E24" s="48" t="s">
        <v>17</v>
      </c>
      <c r="F24" s="49">
        <v>23</v>
      </c>
      <c r="G24" s="30">
        <f>DGET('Calc Marges'!$A$1:$B$31,"Marge",F23:F24)</f>
        <v>8</v>
      </c>
      <c r="H24" s="14"/>
      <c r="I24" s="48" t="s">
        <v>24</v>
      </c>
      <c r="J24" s="49">
        <v>25</v>
      </c>
      <c r="K24" s="30">
        <f>DGET('Calc Marges'!$A$1:$B$31,"Marge",J23:J24)</f>
        <v>9</v>
      </c>
      <c r="M24" s="46">
        <f>ROUNDUP((F14)*20/3,3)</f>
        <v>100</v>
      </c>
      <c r="N24" s="74"/>
      <c r="O24" s="218"/>
      <c r="P24" s="219"/>
    </row>
    <row r="25" spans="2:16" ht="13.5" thickBot="1">
      <c r="B25" s="15"/>
      <c r="C25" s="15"/>
      <c r="E25" s="19" t="s">
        <v>169</v>
      </c>
      <c r="F25" s="8"/>
      <c r="G25" s="108" t="s">
        <v>66</v>
      </c>
      <c r="H25" s="35"/>
      <c r="I25" s="19" t="s">
        <v>175</v>
      </c>
      <c r="J25" s="36"/>
      <c r="K25" s="108" t="s">
        <v>585</v>
      </c>
      <c r="M25" s="75">
        <f>M24/2</f>
        <v>50</v>
      </c>
      <c r="N25" s="71">
        <f>M25/2</f>
        <v>25</v>
      </c>
      <c r="O25" s="220"/>
      <c r="P25" s="221"/>
    </row>
    <row r="26" spans="3:16" ht="13.5" thickBot="1">
      <c r="C26" s="1"/>
      <c r="F26" s="1"/>
      <c r="J26" s="1"/>
      <c r="O26" s="1"/>
      <c r="P26" s="1"/>
    </row>
    <row r="27" spans="2:16" ht="13.5" thickBot="1">
      <c r="B27" s="10" t="s">
        <v>41</v>
      </c>
      <c r="C27" s="1"/>
      <c r="E27" s="5" t="s">
        <v>25</v>
      </c>
      <c r="F27" s="6" t="s">
        <v>31</v>
      </c>
      <c r="G27" s="7" t="s">
        <v>30</v>
      </c>
      <c r="I27" s="5" t="s">
        <v>25</v>
      </c>
      <c r="J27" s="6" t="s">
        <v>31</v>
      </c>
      <c r="K27" s="7" t="s">
        <v>30</v>
      </c>
      <c r="M27" s="23" t="s">
        <v>47</v>
      </c>
      <c r="N27" s="20"/>
      <c r="O27" s="188" t="s">
        <v>48</v>
      </c>
      <c r="P27" s="189"/>
    </row>
    <row r="28" spans="3:16" ht="12.75">
      <c r="C28" s="1"/>
      <c r="E28" s="16"/>
      <c r="F28" s="17" t="s">
        <v>10</v>
      </c>
      <c r="G28" s="18"/>
      <c r="I28" s="123"/>
      <c r="J28" s="17" t="s">
        <v>10</v>
      </c>
      <c r="K28" s="18"/>
      <c r="M28" s="237">
        <f>G16/2</f>
        <v>3</v>
      </c>
      <c r="N28" s="76"/>
      <c r="O28" s="229">
        <f>G14/2</f>
        <v>2.5</v>
      </c>
      <c r="P28" s="230"/>
    </row>
    <row r="29" spans="2:16" ht="12.75">
      <c r="B29" s="13" t="s">
        <v>42</v>
      </c>
      <c r="C29" s="55"/>
      <c r="E29" s="4" t="s">
        <v>26</v>
      </c>
      <c r="F29" s="9">
        <v>17</v>
      </c>
      <c r="G29" s="30">
        <f>DGET('Calc Marges'!$A$1:$B$31,"Marge",F28:F29)</f>
        <v>6</v>
      </c>
      <c r="I29" s="4" t="s">
        <v>28</v>
      </c>
      <c r="J29" s="9">
        <v>16</v>
      </c>
      <c r="K29" s="30">
        <f>DGET('Calc Marges'!$A$1:$B$31,"Marge",J28:J29)</f>
        <v>6</v>
      </c>
      <c r="M29" s="237"/>
      <c r="N29" s="76"/>
      <c r="O29" s="229"/>
      <c r="P29" s="230"/>
    </row>
    <row r="30" spans="3:16" ht="12.75">
      <c r="C30" s="1"/>
      <c r="E30" s="4"/>
      <c r="F30" s="2" t="s">
        <v>10</v>
      </c>
      <c r="G30" s="54"/>
      <c r="I30" s="4"/>
      <c r="J30" s="2" t="s">
        <v>10</v>
      </c>
      <c r="K30" s="54"/>
      <c r="M30" s="237"/>
      <c r="N30" s="76"/>
      <c r="O30" s="229"/>
      <c r="P30" s="230"/>
    </row>
    <row r="31" spans="2:16" ht="12.75">
      <c r="B31" s="13" t="s">
        <v>43</v>
      </c>
      <c r="C31" s="55"/>
      <c r="E31" s="4" t="s">
        <v>27</v>
      </c>
      <c r="F31" s="9">
        <v>13</v>
      </c>
      <c r="G31" s="30">
        <f>DGET('Calc Marges'!$A$1:$B$31,"Marge",F30:F31)</f>
        <v>5</v>
      </c>
      <c r="H31" s="14"/>
      <c r="I31" s="4" t="s">
        <v>29</v>
      </c>
      <c r="J31" s="9">
        <v>14</v>
      </c>
      <c r="K31" s="30">
        <f>DGET('Calc Marges'!$A$1:$B$31,"Marge",J30:J31)</f>
        <v>5</v>
      </c>
      <c r="M31" s="237"/>
      <c r="N31" s="76"/>
      <c r="O31" s="229"/>
      <c r="P31" s="230"/>
    </row>
    <row r="32" spans="5:16" ht="13.5" thickBot="1">
      <c r="E32" s="56"/>
      <c r="F32" s="57"/>
      <c r="G32" s="58"/>
      <c r="H32" s="35"/>
      <c r="I32" s="56"/>
      <c r="J32" s="57"/>
      <c r="K32" s="58"/>
      <c r="M32" s="224"/>
      <c r="N32" s="77"/>
      <c r="O32" s="231"/>
      <c r="P32" s="232"/>
    </row>
    <row r="33" spans="5:15" ht="12.75">
      <c r="E33" s="15"/>
      <c r="F33" s="14"/>
      <c r="G33" s="15"/>
      <c r="H33" s="1"/>
      <c r="N33" s="1"/>
      <c r="O33" s="1"/>
    </row>
    <row r="34" spans="2:15" ht="12.75">
      <c r="B34" s="14"/>
      <c r="H34" s="1"/>
      <c r="N34" s="1"/>
      <c r="O34" s="1"/>
    </row>
    <row r="35" spans="2:19" ht="25.5">
      <c r="B35" s="88" t="s">
        <v>49</v>
      </c>
      <c r="C35" s="90">
        <f>ROUNDUP((J24+J16+J14+1)*4*C38,0)*C40</f>
        <v>694</v>
      </c>
      <c r="D35" s="14"/>
      <c r="E35" s="208" t="s">
        <v>586</v>
      </c>
      <c r="F35" s="24"/>
      <c r="G35" s="21"/>
      <c r="H35" s="1"/>
      <c r="I35" s="208" t="s">
        <v>53</v>
      </c>
      <c r="J35" s="24"/>
      <c r="K35" s="21"/>
      <c r="M35" s="208" t="s">
        <v>252</v>
      </c>
      <c r="N35" s="28"/>
      <c r="O35" s="21"/>
      <c r="P35" s="14"/>
      <c r="Q35" s="205" t="s">
        <v>603</v>
      </c>
      <c r="R35" s="90">
        <f>F39+J39+N39</f>
        <v>390</v>
      </c>
      <c r="S35" s="190"/>
    </row>
    <row r="36" spans="2:19" ht="18.75" customHeight="1">
      <c r="B36" s="89"/>
      <c r="C36" s="124"/>
      <c r="D36" s="14"/>
      <c r="E36" s="25"/>
      <c r="F36" s="14"/>
      <c r="G36" s="26"/>
      <c r="H36" s="1"/>
      <c r="I36" s="25"/>
      <c r="J36" s="14"/>
      <c r="K36" s="26"/>
      <c r="M36" s="25"/>
      <c r="N36" s="15"/>
      <c r="O36" s="26"/>
      <c r="P36" s="14"/>
      <c r="Q36" s="206" t="s">
        <v>604</v>
      </c>
      <c r="R36" s="207">
        <v>4</v>
      </c>
      <c r="S36" s="190"/>
    </row>
    <row r="37" spans="2:16" ht="12.75">
      <c r="B37" s="20" t="s">
        <v>99</v>
      </c>
      <c r="C37" s="70"/>
      <c r="D37" s="14"/>
      <c r="E37" s="32" t="s">
        <v>50</v>
      </c>
      <c r="F37" s="59">
        <f>J18*4/100</f>
        <v>0.72</v>
      </c>
      <c r="G37" s="225">
        <f>F37*3/4</f>
        <v>0.54</v>
      </c>
      <c r="H37" s="1"/>
      <c r="I37" s="32" t="s">
        <v>55</v>
      </c>
      <c r="J37" s="59">
        <f>(((J24+L46)*4)+L45+L47)/100*L44</f>
        <v>2.18</v>
      </c>
      <c r="K37" s="190"/>
      <c r="M37" s="32" t="s">
        <v>63</v>
      </c>
      <c r="N37" s="59">
        <f>$J$16*4/100</f>
        <v>1</v>
      </c>
      <c r="O37" s="222"/>
      <c r="P37" s="14"/>
    </row>
    <row r="38" spans="2:16" ht="12.75" customHeight="1">
      <c r="B38" s="22"/>
      <c r="C38" s="73">
        <v>1.3333</v>
      </c>
      <c r="D38" s="14"/>
      <c r="E38" s="32"/>
      <c r="F38" s="47"/>
      <c r="G38" s="226"/>
      <c r="H38" s="1"/>
      <c r="I38" s="78" t="s">
        <v>100</v>
      </c>
      <c r="J38" s="79">
        <f>22*L44</f>
        <v>44</v>
      </c>
      <c r="K38" s="190"/>
      <c r="M38" s="32"/>
      <c r="N38" s="47"/>
      <c r="O38" s="190"/>
      <c r="P38" s="14"/>
    </row>
    <row r="39" spans="2:16" ht="12.75">
      <c r="B39" s="181" t="s">
        <v>577</v>
      </c>
      <c r="C39" s="80"/>
      <c r="D39" s="14"/>
      <c r="E39" s="32" t="s">
        <v>51</v>
      </c>
      <c r="F39" s="61">
        <f>F37*100</f>
        <v>72</v>
      </c>
      <c r="G39" s="227">
        <f>F39*3/4</f>
        <v>54</v>
      </c>
      <c r="H39" s="1"/>
      <c r="I39" s="32" t="s">
        <v>54</v>
      </c>
      <c r="J39" s="61">
        <f>J37*100</f>
        <v>218.00000000000003</v>
      </c>
      <c r="K39" s="190"/>
      <c r="M39" s="32" t="s">
        <v>56</v>
      </c>
      <c r="N39" s="61">
        <f>$N$37*100</f>
        <v>100</v>
      </c>
      <c r="O39" s="190"/>
      <c r="P39" s="14"/>
    </row>
    <row r="40" spans="2:16" ht="12.75">
      <c r="B40" s="22"/>
      <c r="C40" s="73">
        <v>2</v>
      </c>
      <c r="D40" s="14"/>
      <c r="E40" s="32"/>
      <c r="F40" s="60"/>
      <c r="G40" s="228"/>
      <c r="I40" s="32"/>
      <c r="J40" s="60"/>
      <c r="K40" s="190"/>
      <c r="M40" s="32"/>
      <c r="N40" s="47"/>
      <c r="O40" s="190"/>
      <c r="P40" s="14"/>
    </row>
    <row r="41" spans="4:16" ht="12.75">
      <c r="D41" s="14"/>
      <c r="E41" s="32" t="s">
        <v>52</v>
      </c>
      <c r="F41" s="61">
        <f>J18</f>
        <v>18</v>
      </c>
      <c r="G41" s="223">
        <f>ROUNDUP(F41*3/4,0)</f>
        <v>14</v>
      </c>
      <c r="I41" s="32" t="s">
        <v>52</v>
      </c>
      <c r="J41" s="61">
        <f>J24+L46</f>
        <v>26</v>
      </c>
      <c r="K41" s="190"/>
      <c r="M41" s="32" t="s">
        <v>52</v>
      </c>
      <c r="N41" s="61">
        <f>$J$16</f>
        <v>25</v>
      </c>
      <c r="O41" s="190"/>
      <c r="P41" s="14"/>
    </row>
    <row r="42" spans="2:16" ht="12.75">
      <c r="B42" s="14"/>
      <c r="C42" s="14"/>
      <c r="D42" s="14"/>
      <c r="E42" s="22"/>
      <c r="F42" s="27"/>
      <c r="G42" s="224"/>
      <c r="I42" s="22"/>
      <c r="J42" s="27"/>
      <c r="K42" s="190"/>
      <c r="M42" s="22"/>
      <c r="N42" s="29"/>
      <c r="O42" s="190"/>
      <c r="P42" s="14"/>
    </row>
    <row r="43" spans="14:15" ht="12.75">
      <c r="N43" s="1"/>
      <c r="O43" s="1"/>
    </row>
    <row r="44" spans="2:15" ht="12.75">
      <c r="B44" t="s">
        <v>180</v>
      </c>
      <c r="I44" s="20" t="s">
        <v>176</v>
      </c>
      <c r="J44" s="24"/>
      <c r="K44" s="28"/>
      <c r="L44" s="23">
        <v>2</v>
      </c>
      <c r="N44" s="1"/>
      <c r="O44" s="1"/>
    </row>
    <row r="45" spans="2:16" ht="12.75">
      <c r="B45" s="20" t="s">
        <v>75</v>
      </c>
      <c r="C45" s="24"/>
      <c r="D45" s="24"/>
      <c r="E45" s="24"/>
      <c r="F45" s="121">
        <v>0</v>
      </c>
      <c r="I45" s="25" t="s">
        <v>177</v>
      </c>
      <c r="J45" s="14"/>
      <c r="K45" s="15"/>
      <c r="L45" s="81">
        <v>4</v>
      </c>
      <c r="N45" s="109" t="s">
        <v>102</v>
      </c>
      <c r="O45" s="110"/>
      <c r="P45" s="111">
        <v>40</v>
      </c>
    </row>
    <row r="46" spans="2:16" ht="12.75">
      <c r="B46" s="22" t="s">
        <v>76</v>
      </c>
      <c r="C46" s="27"/>
      <c r="D46" s="27"/>
      <c r="E46" s="27"/>
      <c r="F46" s="122">
        <v>3</v>
      </c>
      <c r="I46" s="22" t="s">
        <v>101</v>
      </c>
      <c r="J46" s="27"/>
      <c r="K46" s="29"/>
      <c r="L46" s="82">
        <v>1</v>
      </c>
      <c r="N46" s="112" t="s">
        <v>103</v>
      </c>
      <c r="O46" s="113"/>
      <c r="P46" s="114">
        <v>20</v>
      </c>
    </row>
    <row r="47" spans="6:16" ht="12.75">
      <c r="F47" s="1"/>
      <c r="I47" s="22" t="s">
        <v>186</v>
      </c>
      <c r="J47" s="27"/>
      <c r="K47" s="29"/>
      <c r="L47" s="82">
        <v>1</v>
      </c>
      <c r="N47" s="112" t="s">
        <v>247</v>
      </c>
      <c r="O47" s="113"/>
      <c r="P47" s="114">
        <v>36</v>
      </c>
    </row>
    <row r="48" spans="7:16" ht="12.75">
      <c r="G48"/>
      <c r="K48"/>
      <c r="N48" s="112" t="s">
        <v>179</v>
      </c>
      <c r="O48" s="115"/>
      <c r="P48" s="114">
        <v>36</v>
      </c>
    </row>
    <row r="49" spans="2:16" ht="12.75">
      <c r="B49" t="s">
        <v>74</v>
      </c>
      <c r="G49"/>
      <c r="N49" s="117" t="s">
        <v>185</v>
      </c>
      <c r="O49" s="118"/>
      <c r="P49" s="114">
        <v>36</v>
      </c>
    </row>
    <row r="50" spans="2:16" ht="14.25" customHeight="1">
      <c r="B50" s="187" t="s">
        <v>163</v>
      </c>
      <c r="C50" s="187"/>
      <c r="D50" s="105" t="s">
        <v>164</v>
      </c>
      <c r="G50"/>
      <c r="K50"/>
      <c r="N50" s="119" t="s">
        <v>245</v>
      </c>
      <c r="O50" s="120"/>
      <c r="P50" s="116">
        <v>36</v>
      </c>
    </row>
    <row r="51" spans="2:16" ht="14.25" customHeight="1">
      <c r="B51" s="83"/>
      <c r="C51" s="83"/>
      <c r="D51" s="105"/>
      <c r="G51"/>
      <c r="K51"/>
      <c r="N51" s="119"/>
      <c r="O51" s="147"/>
      <c r="P51" s="116"/>
    </row>
    <row r="52" spans="7:16" ht="13.5" customHeight="1">
      <c r="G52"/>
      <c r="K52"/>
      <c r="N52" s="119" t="s">
        <v>178</v>
      </c>
      <c r="O52" s="119"/>
      <c r="P52" s="116" t="s">
        <v>246</v>
      </c>
    </row>
  </sheetData>
  <sheetProtection selectLockedCells="1"/>
  <mergeCells count="25">
    <mergeCell ref="O11:P13"/>
    <mergeCell ref="G39:G40"/>
    <mergeCell ref="O28:P32"/>
    <mergeCell ref="E1:K1"/>
    <mergeCell ref="B10:C10"/>
    <mergeCell ref="M28:M32"/>
    <mergeCell ref="C3:F3"/>
    <mergeCell ref="G3:I3"/>
    <mergeCell ref="C5:I8"/>
    <mergeCell ref="M6:O8"/>
    <mergeCell ref="M10:N10"/>
    <mergeCell ref="S35:S36"/>
    <mergeCell ref="B50:C50"/>
    <mergeCell ref="O37:O38"/>
    <mergeCell ref="O39:O40"/>
    <mergeCell ref="G41:G42"/>
    <mergeCell ref="K37:K38"/>
    <mergeCell ref="K39:K40"/>
    <mergeCell ref="K41:K42"/>
    <mergeCell ref="O41:O42"/>
    <mergeCell ref="G37:G38"/>
    <mergeCell ref="O15:P17"/>
    <mergeCell ref="O19:P21"/>
    <mergeCell ref="O23:P25"/>
    <mergeCell ref="O27:P27"/>
  </mergeCells>
  <printOptions/>
  <pageMargins left="0.7086614173228347" right="0.5905511811023623" top="0.984251968503937" bottom="0.984251968503937" header="0.5118110236220472" footer="0.5118110236220472"/>
  <pageSetup cellComments="asDisplayed" fitToHeight="1" fitToWidth="1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67" customWidth="1"/>
    <col min="6" max="6" width="5.28125" style="0" customWidth="1"/>
    <col min="7" max="7" width="59.421875" style="0" customWidth="1"/>
  </cols>
  <sheetData>
    <row r="2" spans="1:7" ht="12.75">
      <c r="A2" s="63" t="s">
        <v>78</v>
      </c>
      <c r="B2" s="10"/>
      <c r="C2" s="10"/>
      <c r="D2" s="64"/>
      <c r="E2" s="64"/>
      <c r="F2" s="63" t="s">
        <v>79</v>
      </c>
      <c r="G2" s="63"/>
    </row>
    <row r="3" spans="1:7" ht="7.5" customHeight="1">
      <c r="A3" s="10"/>
      <c r="B3" s="10"/>
      <c r="C3" s="10"/>
      <c r="D3" s="64"/>
      <c r="E3" s="64"/>
      <c r="F3" s="10"/>
      <c r="G3" s="10"/>
    </row>
    <row r="4" spans="2:6" ht="12.75">
      <c r="B4" s="65" t="s">
        <v>12</v>
      </c>
      <c r="C4" s="66">
        <f>Caractéristiques!M24</f>
        <v>100</v>
      </c>
      <c r="F4" s="10" t="s">
        <v>80</v>
      </c>
    </row>
    <row r="6" spans="1:7" ht="14.25" customHeight="1">
      <c r="A6" s="20">
        <v>1</v>
      </c>
      <c r="B6" s="24" t="s">
        <v>81</v>
      </c>
      <c r="C6" s="68">
        <f>C4*0.3</f>
        <v>30</v>
      </c>
      <c r="D6" s="68">
        <f>C6*0.75</f>
        <v>22.5</v>
      </c>
      <c r="E6" s="69">
        <f>C6*1.25</f>
        <v>37.5</v>
      </c>
      <c r="F6" s="20"/>
      <c r="G6" s="70"/>
    </row>
    <row r="7" spans="1:7" ht="29.25" customHeight="1">
      <c r="A7" s="22"/>
      <c r="B7" s="27"/>
      <c r="C7" s="71"/>
      <c r="D7" s="71"/>
      <c r="E7" s="72"/>
      <c r="F7" s="22"/>
      <c r="G7" s="73"/>
    </row>
    <row r="8" spans="1:7" ht="12.75">
      <c r="A8" s="20">
        <v>2</v>
      </c>
      <c r="B8" s="24" t="s">
        <v>82</v>
      </c>
      <c r="C8" s="68">
        <f>C4*0.2</f>
        <v>20</v>
      </c>
      <c r="D8" s="68">
        <f aca="true" t="shared" si="0" ref="D8:D40">C8*0.75</f>
        <v>15</v>
      </c>
      <c r="E8" s="69">
        <f aca="true" t="shared" si="1" ref="E8:E24">C8*1.25</f>
        <v>25</v>
      </c>
      <c r="F8" s="20"/>
      <c r="G8" s="70"/>
    </row>
    <row r="9" spans="1:7" ht="29.25" customHeight="1">
      <c r="A9" s="22"/>
      <c r="B9" s="27"/>
      <c r="C9" s="71"/>
      <c r="D9" s="71"/>
      <c r="E9" s="72"/>
      <c r="F9" s="22"/>
      <c r="G9" s="73"/>
    </row>
    <row r="10" spans="1:7" ht="12.75">
      <c r="A10" s="20">
        <v>3</v>
      </c>
      <c r="B10" s="24" t="s">
        <v>83</v>
      </c>
      <c r="C10" s="68">
        <f>C4*0.45</f>
        <v>45</v>
      </c>
      <c r="D10" s="68">
        <f t="shared" si="0"/>
        <v>33.75</v>
      </c>
      <c r="E10" s="69">
        <f t="shared" si="1"/>
        <v>56.25</v>
      </c>
      <c r="F10" s="20"/>
      <c r="G10" s="70"/>
    </row>
    <row r="11" spans="1:7" ht="29.25" customHeight="1">
      <c r="A11" s="22"/>
      <c r="B11" s="27"/>
      <c r="C11" s="71"/>
      <c r="D11" s="71"/>
      <c r="E11" s="72"/>
      <c r="F11" s="22"/>
      <c r="G11" s="73"/>
    </row>
    <row r="12" spans="1:7" ht="12.75">
      <c r="A12" s="20">
        <v>4</v>
      </c>
      <c r="B12" s="24" t="s">
        <v>84</v>
      </c>
      <c r="C12" s="68">
        <f>C4*0.45</f>
        <v>45</v>
      </c>
      <c r="D12" s="68">
        <f t="shared" si="0"/>
        <v>33.75</v>
      </c>
      <c r="E12" s="69">
        <f t="shared" si="1"/>
        <v>56.25</v>
      </c>
      <c r="F12" s="20"/>
      <c r="G12" s="70"/>
    </row>
    <row r="13" spans="1:7" ht="29.25" customHeight="1">
      <c r="A13" s="22"/>
      <c r="B13" s="27"/>
      <c r="C13" s="71"/>
      <c r="D13" s="71"/>
      <c r="E13" s="72"/>
      <c r="F13" s="22"/>
      <c r="G13" s="73"/>
    </row>
    <row r="14" spans="1:7" ht="12.75" customHeight="1">
      <c r="A14" s="20">
        <v>5</v>
      </c>
      <c r="B14" s="24" t="s">
        <v>85</v>
      </c>
      <c r="C14" s="68">
        <f>C4*0.2</f>
        <v>20</v>
      </c>
      <c r="D14" s="68">
        <f t="shared" si="0"/>
        <v>15</v>
      </c>
      <c r="E14" s="69">
        <f t="shared" si="1"/>
        <v>25</v>
      </c>
      <c r="F14" s="20"/>
      <c r="G14" s="70"/>
    </row>
    <row r="15" spans="1:7" ht="29.25" customHeight="1">
      <c r="A15" s="22"/>
      <c r="B15" s="27"/>
      <c r="C15" s="71"/>
      <c r="D15" s="71"/>
      <c r="E15" s="72"/>
      <c r="F15" s="22"/>
      <c r="G15" s="73"/>
    </row>
    <row r="16" spans="1:7" ht="12.75">
      <c r="A16" s="20">
        <v>6</v>
      </c>
      <c r="B16" s="24" t="s">
        <v>86</v>
      </c>
      <c r="C16" s="68">
        <f>C4*0.2</f>
        <v>20</v>
      </c>
      <c r="D16" s="68">
        <f t="shared" si="0"/>
        <v>15</v>
      </c>
      <c r="E16" s="69">
        <f t="shared" si="1"/>
        <v>25</v>
      </c>
      <c r="F16" s="20"/>
      <c r="G16" s="70"/>
    </row>
    <row r="17" spans="1:7" ht="29.25" customHeight="1">
      <c r="A17" s="22"/>
      <c r="B17" s="27"/>
      <c r="C17" s="71"/>
      <c r="D17" s="71"/>
      <c r="E17" s="72"/>
      <c r="F17" s="22"/>
      <c r="G17" s="73"/>
    </row>
    <row r="18" spans="1:7" ht="12.75">
      <c r="A18" s="20">
        <v>7</v>
      </c>
      <c r="B18" s="24" t="s">
        <v>87</v>
      </c>
      <c r="C18" s="68">
        <f>C4*0.45</f>
        <v>45</v>
      </c>
      <c r="D18" s="68">
        <f t="shared" si="0"/>
        <v>33.75</v>
      </c>
      <c r="E18" s="69">
        <f t="shared" si="1"/>
        <v>56.25</v>
      </c>
      <c r="F18" s="20"/>
      <c r="G18" s="70"/>
    </row>
    <row r="19" spans="1:7" ht="29.25" customHeight="1">
      <c r="A19" s="22"/>
      <c r="B19" s="27"/>
      <c r="C19" s="71"/>
      <c r="D19" s="71"/>
      <c r="E19" s="72"/>
      <c r="F19" s="22"/>
      <c r="G19" s="73"/>
    </row>
    <row r="20" spans="1:7" ht="12.75">
      <c r="A20" s="20">
        <v>8</v>
      </c>
      <c r="B20" s="24" t="s">
        <v>88</v>
      </c>
      <c r="C20" s="68">
        <f>C4*0.45</f>
        <v>45</v>
      </c>
      <c r="D20" s="68">
        <f t="shared" si="0"/>
        <v>33.75</v>
      </c>
      <c r="E20" s="69">
        <f t="shared" si="1"/>
        <v>56.25</v>
      </c>
      <c r="F20" s="20"/>
      <c r="G20" s="70"/>
    </row>
    <row r="21" spans="1:7" ht="29.25" customHeight="1">
      <c r="A21" s="22"/>
      <c r="B21" s="27"/>
      <c r="C21" s="71"/>
      <c r="D21" s="71"/>
      <c r="E21" s="72"/>
      <c r="F21" s="22"/>
      <c r="G21" s="73"/>
    </row>
    <row r="22" spans="1:7" ht="12.75">
      <c r="A22" s="20">
        <v>9</v>
      </c>
      <c r="B22" s="24" t="s">
        <v>89</v>
      </c>
      <c r="C22" s="68">
        <f>C4*0.2</f>
        <v>20</v>
      </c>
      <c r="D22" s="68">
        <f t="shared" si="0"/>
        <v>15</v>
      </c>
      <c r="E22" s="69">
        <f t="shared" si="1"/>
        <v>25</v>
      </c>
      <c r="F22" s="20"/>
      <c r="G22" s="70"/>
    </row>
    <row r="23" spans="1:7" ht="29.25" customHeight="1">
      <c r="A23" s="22"/>
      <c r="B23" s="27"/>
      <c r="C23" s="71"/>
      <c r="D23" s="71"/>
      <c r="E23" s="72"/>
      <c r="F23" s="22"/>
      <c r="G23" s="73"/>
    </row>
    <row r="24" spans="1:7" ht="12.75">
      <c r="A24" s="20">
        <v>10</v>
      </c>
      <c r="B24" s="24" t="s">
        <v>90</v>
      </c>
      <c r="C24" s="68">
        <f>C4*0.15</f>
        <v>15</v>
      </c>
      <c r="D24" s="68">
        <f t="shared" si="0"/>
        <v>11.25</v>
      </c>
      <c r="E24" s="69">
        <f t="shared" si="1"/>
        <v>18.75</v>
      </c>
      <c r="F24" s="20"/>
      <c r="G24" s="70"/>
    </row>
    <row r="25" spans="1:7" ht="29.25" customHeight="1">
      <c r="A25" s="22"/>
      <c r="B25" s="27"/>
      <c r="C25" s="71"/>
      <c r="D25" s="71"/>
      <c r="E25" s="72"/>
      <c r="F25" s="22"/>
      <c r="G25" s="73"/>
    </row>
    <row r="26" spans="1:7" ht="12.75">
      <c r="A26" s="20">
        <v>11</v>
      </c>
      <c r="B26" s="24" t="s">
        <v>91</v>
      </c>
      <c r="C26" s="68">
        <f>C4*0.45</f>
        <v>45</v>
      </c>
      <c r="D26" s="68">
        <f t="shared" si="0"/>
        <v>33.75</v>
      </c>
      <c r="E26" s="69">
        <f aca="true" t="shared" si="2" ref="E26:E34">C26*1.25</f>
        <v>56.25</v>
      </c>
      <c r="F26" s="20"/>
      <c r="G26" s="70"/>
    </row>
    <row r="27" spans="1:7" ht="29.25" customHeight="1">
      <c r="A27" s="22"/>
      <c r="B27" s="27"/>
      <c r="C27" s="71"/>
      <c r="D27" s="71"/>
      <c r="E27" s="72"/>
      <c r="F27" s="22"/>
      <c r="G27" s="73"/>
    </row>
    <row r="28" spans="1:7" ht="12.75">
      <c r="A28" s="20">
        <v>12</v>
      </c>
      <c r="B28" s="24" t="s">
        <v>92</v>
      </c>
      <c r="C28" s="68">
        <f>C4*0.15</f>
        <v>15</v>
      </c>
      <c r="D28" s="68">
        <f t="shared" si="0"/>
        <v>11.25</v>
      </c>
      <c r="E28" s="69">
        <f t="shared" si="2"/>
        <v>18.75</v>
      </c>
      <c r="F28" s="20"/>
      <c r="G28" s="70"/>
    </row>
    <row r="29" spans="1:7" ht="29.25" customHeight="1">
      <c r="A29" s="22"/>
      <c r="B29" s="27"/>
      <c r="C29" s="71"/>
      <c r="D29" s="71"/>
      <c r="E29" s="72"/>
      <c r="F29" s="22"/>
      <c r="G29" s="73"/>
    </row>
    <row r="30" spans="1:7" ht="12.75">
      <c r="A30" s="20">
        <v>13</v>
      </c>
      <c r="B30" s="24" t="s">
        <v>93</v>
      </c>
      <c r="C30" s="68">
        <f>C4*0.45</f>
        <v>45</v>
      </c>
      <c r="D30" s="68">
        <f t="shared" si="0"/>
        <v>33.75</v>
      </c>
      <c r="E30" s="69">
        <f t="shared" si="2"/>
        <v>56.25</v>
      </c>
      <c r="F30" s="20"/>
      <c r="G30" s="70"/>
    </row>
    <row r="31" spans="1:7" ht="29.25" customHeight="1">
      <c r="A31" s="22"/>
      <c r="B31" s="27"/>
      <c r="C31" s="71"/>
      <c r="D31" s="71"/>
      <c r="E31" s="72"/>
      <c r="F31" s="22"/>
      <c r="G31" s="73"/>
    </row>
    <row r="32" spans="1:7" ht="12.75">
      <c r="A32" s="20">
        <v>14</v>
      </c>
      <c r="B32" s="24" t="s">
        <v>94</v>
      </c>
      <c r="C32" s="68">
        <f>C4*0.45</f>
        <v>45</v>
      </c>
      <c r="D32" s="68">
        <f t="shared" si="0"/>
        <v>33.75</v>
      </c>
      <c r="E32" s="69">
        <f t="shared" si="2"/>
        <v>56.25</v>
      </c>
      <c r="F32" s="20"/>
      <c r="G32" s="70"/>
    </row>
    <row r="33" spans="1:7" ht="29.25" customHeight="1">
      <c r="A33" s="22"/>
      <c r="B33" s="27"/>
      <c r="C33" s="71"/>
      <c r="D33" s="71"/>
      <c r="E33" s="72"/>
      <c r="F33" s="22"/>
      <c r="G33" s="73"/>
    </row>
    <row r="34" spans="1:7" ht="12.75">
      <c r="A34" s="20">
        <v>15</v>
      </c>
      <c r="B34" s="24" t="s">
        <v>95</v>
      </c>
      <c r="C34" s="68">
        <f>C4*0.3</f>
        <v>30</v>
      </c>
      <c r="D34" s="68">
        <f t="shared" si="0"/>
        <v>22.5</v>
      </c>
      <c r="E34" s="69">
        <f t="shared" si="2"/>
        <v>37.5</v>
      </c>
      <c r="F34" s="20"/>
      <c r="G34" s="70"/>
    </row>
    <row r="35" spans="1:7" ht="29.25" customHeight="1">
      <c r="A35" s="22"/>
      <c r="B35" s="27"/>
      <c r="C35" s="71"/>
      <c r="D35" s="71"/>
      <c r="E35" s="72"/>
      <c r="F35" s="22"/>
      <c r="G35" s="73"/>
    </row>
    <row r="36" spans="1:7" ht="12.75">
      <c r="A36" s="20">
        <v>16</v>
      </c>
      <c r="B36" s="24" t="s">
        <v>96</v>
      </c>
      <c r="C36" s="68">
        <f>C4*0.3</f>
        <v>30</v>
      </c>
      <c r="D36" s="68">
        <f t="shared" si="0"/>
        <v>22.5</v>
      </c>
      <c r="E36" s="69">
        <f>C36*1.25</f>
        <v>37.5</v>
      </c>
      <c r="F36" s="20"/>
      <c r="G36" s="70"/>
    </row>
    <row r="37" spans="1:7" ht="29.25" customHeight="1">
      <c r="A37" s="22"/>
      <c r="B37" s="27"/>
      <c r="C37" s="71"/>
      <c r="D37" s="71"/>
      <c r="E37" s="72"/>
      <c r="F37" s="22"/>
      <c r="G37" s="73"/>
    </row>
    <row r="38" spans="1:7" ht="12.75">
      <c r="A38" s="20">
        <v>17</v>
      </c>
      <c r="B38" s="24" t="s">
        <v>97</v>
      </c>
      <c r="C38" s="68">
        <f>C4*0.15</f>
        <v>15</v>
      </c>
      <c r="D38" s="68">
        <f t="shared" si="0"/>
        <v>11.25</v>
      </c>
      <c r="E38" s="69">
        <f>C38*1.25</f>
        <v>18.75</v>
      </c>
      <c r="F38" s="20"/>
      <c r="G38" s="70"/>
    </row>
    <row r="39" spans="1:7" ht="29.25" customHeight="1">
      <c r="A39" s="22"/>
      <c r="B39" s="27"/>
      <c r="C39" s="71"/>
      <c r="D39" s="71"/>
      <c r="E39" s="72"/>
      <c r="F39" s="22"/>
      <c r="G39" s="73"/>
    </row>
    <row r="40" spans="1:7" ht="12.75">
      <c r="A40" s="20">
        <v>18</v>
      </c>
      <c r="B40" s="24" t="s">
        <v>98</v>
      </c>
      <c r="C40" s="68">
        <f>C4*0.15</f>
        <v>15</v>
      </c>
      <c r="D40" s="68">
        <f t="shared" si="0"/>
        <v>11.25</v>
      </c>
      <c r="E40" s="69">
        <f>C40*1.25</f>
        <v>18.75</v>
      </c>
      <c r="F40" s="20"/>
      <c r="G40" s="70"/>
    </row>
    <row r="41" spans="1:7" ht="29.25" customHeight="1">
      <c r="A41" s="22"/>
      <c r="B41" s="27"/>
      <c r="C41" s="71"/>
      <c r="D41" s="71"/>
      <c r="E41" s="72"/>
      <c r="F41" s="22"/>
      <c r="G41" s="73"/>
    </row>
  </sheetData>
  <sheetProtection/>
  <printOptions/>
  <pageMargins left="0.7086614173228347" right="0.5905511811023623" top="0.984251968503937" bottom="0.984251968503937" header="0.5118110236220472" footer="0.5118110236220472"/>
  <pageSetup cellComments="asDisplayed"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Q53"/>
  <sheetViews>
    <sheetView zoomScalePageLayoutView="0" workbookViewId="0" topLeftCell="A1">
      <pane xSplit="1" ySplit="3" topLeftCell="B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3" sqref="A3"/>
    </sheetView>
  </sheetViews>
  <sheetFormatPr defaultColWidth="11.421875" defaultRowHeight="12.75"/>
  <cols>
    <col min="1" max="1" width="17.00390625" style="83" customWidth="1"/>
    <col min="2" max="2" width="13.14062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5" width="6.7109375" style="1" customWidth="1"/>
    <col min="16" max="16" width="5.7109375" style="1" customWidth="1"/>
    <col min="17" max="17" width="20.57421875" style="0" customWidth="1"/>
  </cols>
  <sheetData>
    <row r="1" ht="12.75">
      <c r="C1" s="12" t="str">
        <f>Caractéristiques!E1</f>
        <v>YOUYOU alias The Duke</v>
      </c>
    </row>
    <row r="2" ht="13.5" thickBot="1"/>
    <row r="3" spans="1:17" ht="64.5" thickBot="1">
      <c r="A3" s="84" t="s">
        <v>104</v>
      </c>
      <c r="B3" s="85" t="s">
        <v>140</v>
      </c>
      <c r="C3" s="85" t="s">
        <v>105</v>
      </c>
      <c r="D3" s="85" t="s">
        <v>106</v>
      </c>
      <c r="E3" s="85" t="s">
        <v>107</v>
      </c>
      <c r="F3" s="85" t="s">
        <v>108</v>
      </c>
      <c r="G3" s="85" t="s">
        <v>109</v>
      </c>
      <c r="H3" s="85" t="s">
        <v>110</v>
      </c>
      <c r="I3" s="85" t="s">
        <v>111</v>
      </c>
      <c r="J3" s="85" t="s">
        <v>112</v>
      </c>
      <c r="K3" s="87" t="s">
        <v>147</v>
      </c>
      <c r="L3" s="85" t="s">
        <v>151</v>
      </c>
      <c r="M3" s="87" t="s">
        <v>145</v>
      </c>
      <c r="N3" s="85" t="s">
        <v>113</v>
      </c>
      <c r="O3" s="85" t="s">
        <v>149</v>
      </c>
      <c r="P3" s="85" t="s">
        <v>32</v>
      </c>
      <c r="Q3" s="86" t="s">
        <v>117</v>
      </c>
    </row>
    <row r="4" spans="1:17" ht="25.5">
      <c r="A4" s="91" t="s">
        <v>126</v>
      </c>
      <c r="B4" s="92" t="s">
        <v>139</v>
      </c>
      <c r="C4" s="92">
        <v>1</v>
      </c>
      <c r="D4" s="92">
        <v>3</v>
      </c>
      <c r="E4" s="92">
        <v>1</v>
      </c>
      <c r="F4" s="92">
        <v>1</v>
      </c>
      <c r="G4" s="92">
        <v>1</v>
      </c>
      <c r="H4" s="92">
        <v>12</v>
      </c>
      <c r="I4" s="92">
        <v>9</v>
      </c>
      <c r="J4" s="92">
        <v>4</v>
      </c>
      <c r="K4" s="93">
        <f aca="true" t="shared" si="0" ref="K4:K27">SUM(C4:J4)</f>
        <v>32</v>
      </c>
      <c r="L4" s="92">
        <v>30</v>
      </c>
      <c r="M4" s="93">
        <f aca="true" t="shared" si="1" ref="M4:M25">K4+L4</f>
        <v>62</v>
      </c>
      <c r="N4" s="92">
        <f aca="true" t="shared" si="2" ref="N4:N27">ROUNDDOWN(M4/3,0)</f>
        <v>20</v>
      </c>
      <c r="O4" s="94">
        <v>32</v>
      </c>
      <c r="P4" s="94"/>
      <c r="Q4" s="95"/>
    </row>
    <row r="5" spans="1:17" ht="25.5">
      <c r="A5" s="96" t="s">
        <v>150</v>
      </c>
      <c r="B5" s="97" t="s">
        <v>137</v>
      </c>
      <c r="C5" s="97">
        <v>9</v>
      </c>
      <c r="D5" s="97">
        <v>6</v>
      </c>
      <c r="E5" s="97">
        <v>3</v>
      </c>
      <c r="F5" s="97">
        <v>1</v>
      </c>
      <c r="G5" s="97">
        <v>9</v>
      </c>
      <c r="H5" s="97">
        <v>12</v>
      </c>
      <c r="I5" s="97">
        <v>12</v>
      </c>
      <c r="J5" s="97">
        <v>4</v>
      </c>
      <c r="K5" s="98">
        <f t="shared" si="0"/>
        <v>56</v>
      </c>
      <c r="L5" s="97">
        <v>45</v>
      </c>
      <c r="M5" s="98">
        <f t="shared" si="1"/>
        <v>101</v>
      </c>
      <c r="N5" s="97">
        <f t="shared" si="2"/>
        <v>33</v>
      </c>
      <c r="O5" s="99">
        <v>50</v>
      </c>
      <c r="P5" s="99"/>
      <c r="Q5" s="96" t="s">
        <v>144</v>
      </c>
    </row>
    <row r="6" spans="1:17" ht="51">
      <c r="A6" s="96" t="s">
        <v>116</v>
      </c>
      <c r="B6" s="97" t="s">
        <v>250</v>
      </c>
      <c r="C6" s="97">
        <v>1</v>
      </c>
      <c r="D6" s="97">
        <v>1</v>
      </c>
      <c r="E6" s="97">
        <v>3</v>
      </c>
      <c r="F6" s="97">
        <v>12</v>
      </c>
      <c r="G6" s="97">
        <v>12</v>
      </c>
      <c r="H6" s="97">
        <v>12</v>
      </c>
      <c r="I6" s="97">
        <v>9</v>
      </c>
      <c r="J6" s="97">
        <v>6</v>
      </c>
      <c r="K6" s="98">
        <f t="shared" si="0"/>
        <v>56</v>
      </c>
      <c r="L6" s="97">
        <v>15</v>
      </c>
      <c r="M6" s="98">
        <f t="shared" si="1"/>
        <v>71</v>
      </c>
      <c r="N6" s="97">
        <f t="shared" si="2"/>
        <v>23</v>
      </c>
      <c r="O6" s="99">
        <v>18</v>
      </c>
      <c r="P6" s="99"/>
      <c r="Q6" s="100"/>
    </row>
    <row r="7" spans="1:17" ht="25.5">
      <c r="A7" s="96" t="s">
        <v>135</v>
      </c>
      <c r="B7" s="97" t="s">
        <v>146</v>
      </c>
      <c r="C7" s="97">
        <v>1</v>
      </c>
      <c r="D7" s="97">
        <v>9</v>
      </c>
      <c r="E7" s="97">
        <v>3</v>
      </c>
      <c r="F7" s="97">
        <v>12</v>
      </c>
      <c r="G7" s="97">
        <v>1</v>
      </c>
      <c r="H7" s="97">
        <v>12</v>
      </c>
      <c r="I7" s="97">
        <v>3</v>
      </c>
      <c r="J7" s="97">
        <v>6</v>
      </c>
      <c r="K7" s="98">
        <f t="shared" si="0"/>
        <v>47</v>
      </c>
      <c r="L7" s="97">
        <v>30</v>
      </c>
      <c r="M7" s="98">
        <f t="shared" si="1"/>
        <v>77</v>
      </c>
      <c r="N7" s="97">
        <f t="shared" si="2"/>
        <v>25</v>
      </c>
      <c r="O7" s="99">
        <v>31</v>
      </c>
      <c r="P7" s="99"/>
      <c r="Q7" s="100"/>
    </row>
    <row r="8" spans="1:17" ht="25.5">
      <c r="A8" s="96" t="s">
        <v>135</v>
      </c>
      <c r="B8" s="97" t="s">
        <v>146</v>
      </c>
      <c r="C8" s="97">
        <v>9</v>
      </c>
      <c r="D8" s="97">
        <v>9</v>
      </c>
      <c r="E8" s="97">
        <v>3</v>
      </c>
      <c r="F8" s="97">
        <v>9</v>
      </c>
      <c r="G8" s="97">
        <v>1</v>
      </c>
      <c r="H8" s="97">
        <v>12</v>
      </c>
      <c r="I8" s="97">
        <v>12</v>
      </c>
      <c r="J8" s="97">
        <v>6</v>
      </c>
      <c r="K8" s="98">
        <f t="shared" si="0"/>
        <v>61</v>
      </c>
      <c r="L8" s="97">
        <v>30</v>
      </c>
      <c r="M8" s="98">
        <f t="shared" si="1"/>
        <v>91</v>
      </c>
      <c r="N8" s="97">
        <f t="shared" si="2"/>
        <v>30</v>
      </c>
      <c r="O8" s="99">
        <v>30</v>
      </c>
      <c r="P8" s="99"/>
      <c r="Q8" s="100"/>
    </row>
    <row r="9" spans="1:17" ht="25.5">
      <c r="A9" s="96" t="s">
        <v>133</v>
      </c>
      <c r="B9" s="97" t="s">
        <v>181</v>
      </c>
      <c r="C9" s="97">
        <v>1</v>
      </c>
      <c r="D9" s="97">
        <v>12</v>
      </c>
      <c r="E9" s="97">
        <v>12</v>
      </c>
      <c r="F9" s="97">
        <v>12</v>
      </c>
      <c r="G9" s="97">
        <v>12</v>
      </c>
      <c r="H9" s="97">
        <v>1</v>
      </c>
      <c r="I9" s="97">
        <v>1</v>
      </c>
      <c r="J9" s="97">
        <v>2</v>
      </c>
      <c r="K9" s="98">
        <f t="shared" si="0"/>
        <v>53</v>
      </c>
      <c r="L9" s="97">
        <v>30</v>
      </c>
      <c r="M9" s="98">
        <f t="shared" si="1"/>
        <v>83</v>
      </c>
      <c r="N9" s="97">
        <f t="shared" si="2"/>
        <v>27</v>
      </c>
      <c r="O9" s="99">
        <v>31</v>
      </c>
      <c r="P9" s="99"/>
      <c r="Q9" s="100"/>
    </row>
    <row r="10" spans="1:17" ht="51">
      <c r="A10" s="96" t="s">
        <v>120</v>
      </c>
      <c r="B10" s="97" t="s">
        <v>250</v>
      </c>
      <c r="C10" s="97">
        <v>6</v>
      </c>
      <c r="D10" s="97">
        <v>12</v>
      </c>
      <c r="E10" s="97">
        <v>3</v>
      </c>
      <c r="F10" s="97">
        <v>1</v>
      </c>
      <c r="G10" s="97">
        <v>1</v>
      </c>
      <c r="H10" s="97">
        <v>12</v>
      </c>
      <c r="I10" s="97">
        <v>1</v>
      </c>
      <c r="J10" s="97">
        <v>2</v>
      </c>
      <c r="K10" s="98">
        <f t="shared" si="0"/>
        <v>38</v>
      </c>
      <c r="L10" s="97">
        <v>25</v>
      </c>
      <c r="M10" s="98">
        <f t="shared" si="1"/>
        <v>63</v>
      </c>
      <c r="N10" s="97">
        <f t="shared" si="2"/>
        <v>21</v>
      </c>
      <c r="O10" s="99">
        <v>27</v>
      </c>
      <c r="P10" s="99"/>
      <c r="Q10" s="183" t="s">
        <v>143</v>
      </c>
    </row>
    <row r="11" spans="1:17" ht="38.25">
      <c r="A11" s="96" t="s">
        <v>148</v>
      </c>
      <c r="B11" s="97" t="s">
        <v>146</v>
      </c>
      <c r="C11" s="97">
        <v>12</v>
      </c>
      <c r="D11" s="97">
        <v>1</v>
      </c>
      <c r="E11" s="97">
        <v>9</v>
      </c>
      <c r="F11" s="97">
        <v>9</v>
      </c>
      <c r="G11" s="97">
        <v>9</v>
      </c>
      <c r="H11" s="97">
        <v>6</v>
      </c>
      <c r="I11" s="97">
        <v>12</v>
      </c>
      <c r="J11" s="97">
        <v>4</v>
      </c>
      <c r="K11" s="98">
        <f t="shared" si="0"/>
        <v>62</v>
      </c>
      <c r="L11" s="97">
        <v>28</v>
      </c>
      <c r="M11" s="98">
        <f t="shared" si="1"/>
        <v>90</v>
      </c>
      <c r="N11" s="97">
        <f t="shared" si="2"/>
        <v>30</v>
      </c>
      <c r="O11" s="99">
        <v>34</v>
      </c>
      <c r="P11" s="99"/>
      <c r="Q11" s="100"/>
    </row>
    <row r="12" spans="1:17" ht="51">
      <c r="A12" s="96" t="s">
        <v>582</v>
      </c>
      <c r="B12" s="97" t="s">
        <v>250</v>
      </c>
      <c r="C12" s="97">
        <v>9</v>
      </c>
      <c r="D12" s="97">
        <v>1</v>
      </c>
      <c r="E12" s="97">
        <v>3</v>
      </c>
      <c r="F12" s="97">
        <v>1</v>
      </c>
      <c r="G12" s="97">
        <v>1</v>
      </c>
      <c r="H12" s="97">
        <v>12</v>
      </c>
      <c r="I12" s="97">
        <v>9</v>
      </c>
      <c r="J12" s="97">
        <v>8</v>
      </c>
      <c r="K12" s="98">
        <f t="shared" si="0"/>
        <v>44</v>
      </c>
      <c r="L12" s="97">
        <v>20</v>
      </c>
      <c r="M12" s="98">
        <f t="shared" si="1"/>
        <v>64</v>
      </c>
      <c r="N12" s="97">
        <f t="shared" si="2"/>
        <v>21</v>
      </c>
      <c r="O12" s="99">
        <v>21</v>
      </c>
      <c r="P12" s="99"/>
      <c r="Q12" s="100"/>
    </row>
    <row r="13" spans="1:17" ht="25.5">
      <c r="A13" s="96" t="s">
        <v>130</v>
      </c>
      <c r="B13" s="97" t="s">
        <v>181</v>
      </c>
      <c r="C13" s="97">
        <v>1</v>
      </c>
      <c r="D13" s="97">
        <v>3</v>
      </c>
      <c r="E13" s="97">
        <v>6</v>
      </c>
      <c r="F13" s="97">
        <v>12</v>
      </c>
      <c r="G13" s="97">
        <v>1</v>
      </c>
      <c r="H13" s="97">
        <v>12</v>
      </c>
      <c r="I13" s="97">
        <v>1</v>
      </c>
      <c r="J13" s="97">
        <v>8</v>
      </c>
      <c r="K13" s="98">
        <f t="shared" si="0"/>
        <v>44</v>
      </c>
      <c r="L13" s="97">
        <v>30</v>
      </c>
      <c r="M13" s="98">
        <f t="shared" si="1"/>
        <v>74</v>
      </c>
      <c r="N13" s="97">
        <f t="shared" si="2"/>
        <v>24</v>
      </c>
      <c r="O13" s="99">
        <v>34</v>
      </c>
      <c r="P13" s="99"/>
      <c r="Q13" s="100"/>
    </row>
    <row r="14" spans="1:17" ht="25.5">
      <c r="A14" s="96" t="s">
        <v>136</v>
      </c>
      <c r="B14" s="97" t="s">
        <v>146</v>
      </c>
      <c r="C14" s="97">
        <v>9</v>
      </c>
      <c r="D14" s="97">
        <v>9</v>
      </c>
      <c r="E14" s="97">
        <v>3</v>
      </c>
      <c r="F14" s="97">
        <v>1</v>
      </c>
      <c r="G14" s="97">
        <v>1</v>
      </c>
      <c r="H14" s="97">
        <v>1</v>
      </c>
      <c r="I14" s="97">
        <v>3</v>
      </c>
      <c r="J14" s="97">
        <v>1</v>
      </c>
      <c r="K14" s="98">
        <f t="shared" si="0"/>
        <v>28</v>
      </c>
      <c r="L14" s="97">
        <v>22</v>
      </c>
      <c r="M14" s="98">
        <f t="shared" si="1"/>
        <v>50</v>
      </c>
      <c r="N14" s="97">
        <f t="shared" si="2"/>
        <v>16</v>
      </c>
      <c r="O14" s="99">
        <v>23</v>
      </c>
      <c r="P14" s="99"/>
      <c r="Q14" s="182"/>
    </row>
    <row r="15" spans="1:17" ht="51">
      <c r="A15" s="96" t="s">
        <v>129</v>
      </c>
      <c r="B15" s="97" t="s">
        <v>139</v>
      </c>
      <c r="C15" s="97">
        <v>12</v>
      </c>
      <c r="D15" s="97">
        <v>1</v>
      </c>
      <c r="E15" s="97">
        <v>12</v>
      </c>
      <c r="F15" s="97">
        <v>12</v>
      </c>
      <c r="G15" s="97">
        <v>12</v>
      </c>
      <c r="H15" s="97">
        <v>12</v>
      </c>
      <c r="I15" s="97">
        <v>12</v>
      </c>
      <c r="J15" s="97">
        <v>8</v>
      </c>
      <c r="K15" s="98">
        <f t="shared" si="0"/>
        <v>81</v>
      </c>
      <c r="L15" s="97">
        <v>30</v>
      </c>
      <c r="M15" s="98">
        <f t="shared" si="1"/>
        <v>111</v>
      </c>
      <c r="N15" s="97">
        <f t="shared" si="2"/>
        <v>37</v>
      </c>
      <c r="O15" s="99">
        <v>31</v>
      </c>
      <c r="P15" s="99"/>
      <c r="Q15" s="100"/>
    </row>
    <row r="16" spans="1:17" ht="38.25">
      <c r="A16" s="96" t="s">
        <v>127</v>
      </c>
      <c r="B16" s="97" t="s">
        <v>139</v>
      </c>
      <c r="C16" s="97">
        <v>1</v>
      </c>
      <c r="D16" s="97">
        <v>1</v>
      </c>
      <c r="E16" s="97">
        <v>1</v>
      </c>
      <c r="F16" s="97">
        <v>1</v>
      </c>
      <c r="G16" s="97">
        <v>1</v>
      </c>
      <c r="H16" s="97">
        <v>12</v>
      </c>
      <c r="I16" s="97">
        <v>9</v>
      </c>
      <c r="J16" s="97">
        <v>4</v>
      </c>
      <c r="K16" s="98">
        <f t="shared" si="0"/>
        <v>30</v>
      </c>
      <c r="L16" s="97">
        <v>30</v>
      </c>
      <c r="M16" s="98">
        <f t="shared" si="1"/>
        <v>60</v>
      </c>
      <c r="N16" s="97">
        <f t="shared" si="2"/>
        <v>20</v>
      </c>
      <c r="O16" s="99">
        <v>34</v>
      </c>
      <c r="P16" s="99"/>
      <c r="Q16" s="100"/>
    </row>
    <row r="17" spans="1:17" ht="51">
      <c r="A17" s="96" t="s">
        <v>128</v>
      </c>
      <c r="B17" s="97" t="s">
        <v>139</v>
      </c>
      <c r="C17" s="97">
        <v>1</v>
      </c>
      <c r="D17" s="97">
        <v>1</v>
      </c>
      <c r="E17" s="97">
        <v>1</v>
      </c>
      <c r="F17" s="97">
        <v>12</v>
      </c>
      <c r="G17" s="97">
        <v>1</v>
      </c>
      <c r="H17" s="97">
        <v>12</v>
      </c>
      <c r="I17" s="97">
        <v>1</v>
      </c>
      <c r="J17" s="97">
        <v>8</v>
      </c>
      <c r="K17" s="98">
        <f t="shared" si="0"/>
        <v>37</v>
      </c>
      <c r="L17" s="97">
        <v>30</v>
      </c>
      <c r="M17" s="98">
        <f t="shared" si="1"/>
        <v>67</v>
      </c>
      <c r="N17" s="97">
        <f t="shared" si="2"/>
        <v>22</v>
      </c>
      <c r="O17" s="99">
        <v>33</v>
      </c>
      <c r="P17" s="99"/>
      <c r="Q17" s="100"/>
    </row>
    <row r="18" spans="1:17" ht="51">
      <c r="A18" s="96" t="s">
        <v>122</v>
      </c>
      <c r="B18" s="97" t="s">
        <v>250</v>
      </c>
      <c r="C18" s="97">
        <v>1</v>
      </c>
      <c r="D18" s="97">
        <v>6</v>
      </c>
      <c r="E18" s="97">
        <v>6</v>
      </c>
      <c r="F18" s="97">
        <v>3</v>
      </c>
      <c r="G18" s="97">
        <v>1</v>
      </c>
      <c r="H18" s="97">
        <v>12</v>
      </c>
      <c r="I18" s="97">
        <v>1</v>
      </c>
      <c r="J18" s="97">
        <v>6</v>
      </c>
      <c r="K18" s="98">
        <f t="shared" si="0"/>
        <v>36</v>
      </c>
      <c r="L18" s="97">
        <v>20</v>
      </c>
      <c r="M18" s="98">
        <f t="shared" si="1"/>
        <v>56</v>
      </c>
      <c r="N18" s="97">
        <f t="shared" si="2"/>
        <v>18</v>
      </c>
      <c r="O18" s="99">
        <v>22</v>
      </c>
      <c r="P18" s="99"/>
      <c r="Q18" s="100"/>
    </row>
    <row r="19" spans="1:17" ht="25.5">
      <c r="A19" s="96" t="s">
        <v>153</v>
      </c>
      <c r="B19" s="97" t="s">
        <v>182</v>
      </c>
      <c r="C19" s="97">
        <v>1</v>
      </c>
      <c r="D19" s="97">
        <v>1</v>
      </c>
      <c r="E19" s="97">
        <v>3</v>
      </c>
      <c r="F19" s="97">
        <v>1</v>
      </c>
      <c r="G19" s="97">
        <v>12</v>
      </c>
      <c r="H19" s="97">
        <v>12</v>
      </c>
      <c r="I19" s="97">
        <v>3</v>
      </c>
      <c r="J19" s="97">
        <v>2</v>
      </c>
      <c r="K19" s="98">
        <f>SUM(C19:J19)</f>
        <v>35</v>
      </c>
      <c r="L19" s="97">
        <v>30</v>
      </c>
      <c r="M19" s="98">
        <f t="shared" si="1"/>
        <v>65</v>
      </c>
      <c r="N19" s="97">
        <f t="shared" si="2"/>
        <v>21</v>
      </c>
      <c r="O19" s="99">
        <v>31</v>
      </c>
      <c r="P19" s="99"/>
      <c r="Q19" s="100" t="s">
        <v>154</v>
      </c>
    </row>
    <row r="20" spans="1:17" ht="25.5">
      <c r="A20" s="96" t="s">
        <v>124</v>
      </c>
      <c r="B20" s="97" t="s">
        <v>137</v>
      </c>
      <c r="C20" s="97">
        <v>6</v>
      </c>
      <c r="D20" s="97">
        <v>1</v>
      </c>
      <c r="E20" s="97">
        <v>3</v>
      </c>
      <c r="F20" s="97">
        <v>12</v>
      </c>
      <c r="G20" s="97">
        <v>12</v>
      </c>
      <c r="H20" s="97">
        <v>12</v>
      </c>
      <c r="I20" s="97">
        <v>3</v>
      </c>
      <c r="J20" s="97">
        <v>4</v>
      </c>
      <c r="K20" s="98">
        <f t="shared" si="0"/>
        <v>53</v>
      </c>
      <c r="L20" s="97">
        <v>18</v>
      </c>
      <c r="M20" s="98">
        <f t="shared" si="1"/>
        <v>71</v>
      </c>
      <c r="N20" s="97">
        <f t="shared" si="2"/>
        <v>23</v>
      </c>
      <c r="O20" s="99">
        <v>20</v>
      </c>
      <c r="P20" s="99"/>
      <c r="Q20" s="100"/>
    </row>
    <row r="21" spans="1:17" ht="25.5">
      <c r="A21" s="96" t="s">
        <v>134</v>
      </c>
      <c r="B21" s="97" t="s">
        <v>146</v>
      </c>
      <c r="C21" s="97">
        <v>3</v>
      </c>
      <c r="D21" s="97">
        <v>1</v>
      </c>
      <c r="E21" s="97">
        <v>3</v>
      </c>
      <c r="F21" s="97">
        <v>12</v>
      </c>
      <c r="G21" s="97">
        <v>12</v>
      </c>
      <c r="H21" s="97">
        <v>1</v>
      </c>
      <c r="I21" s="97">
        <v>12</v>
      </c>
      <c r="J21" s="97">
        <v>2</v>
      </c>
      <c r="K21" s="98">
        <f t="shared" si="0"/>
        <v>46</v>
      </c>
      <c r="L21" s="97">
        <v>30</v>
      </c>
      <c r="M21" s="98">
        <f t="shared" si="1"/>
        <v>76</v>
      </c>
      <c r="N21" s="97">
        <f t="shared" si="2"/>
        <v>25</v>
      </c>
      <c r="O21" s="99">
        <v>31</v>
      </c>
      <c r="P21" s="99"/>
      <c r="Q21" s="100"/>
    </row>
    <row r="22" spans="1:17" ht="25.5">
      <c r="A22" s="96" t="s">
        <v>123</v>
      </c>
      <c r="B22" s="97" t="s">
        <v>137</v>
      </c>
      <c r="C22" s="97">
        <v>1</v>
      </c>
      <c r="D22" s="97">
        <v>1</v>
      </c>
      <c r="E22" s="97">
        <v>1</v>
      </c>
      <c r="F22" s="97">
        <v>12</v>
      </c>
      <c r="G22" s="97">
        <v>1</v>
      </c>
      <c r="H22" s="97">
        <v>12</v>
      </c>
      <c r="I22" s="97">
        <v>1</v>
      </c>
      <c r="J22" s="97">
        <v>8</v>
      </c>
      <c r="K22" s="98">
        <f t="shared" si="0"/>
        <v>37</v>
      </c>
      <c r="L22" s="97">
        <v>20</v>
      </c>
      <c r="M22" s="98">
        <f t="shared" si="1"/>
        <v>57</v>
      </c>
      <c r="N22" s="97">
        <f t="shared" si="2"/>
        <v>19</v>
      </c>
      <c r="O22" s="99">
        <v>22</v>
      </c>
      <c r="P22" s="99"/>
      <c r="Q22" s="100"/>
    </row>
    <row r="23" spans="1:17" ht="51">
      <c r="A23" s="96" t="s">
        <v>121</v>
      </c>
      <c r="B23" s="97" t="s">
        <v>250</v>
      </c>
      <c r="C23" s="97">
        <v>6</v>
      </c>
      <c r="D23" s="97">
        <v>12</v>
      </c>
      <c r="E23" s="97">
        <v>3</v>
      </c>
      <c r="F23" s="97">
        <v>3</v>
      </c>
      <c r="G23" s="97">
        <v>1</v>
      </c>
      <c r="H23" s="97">
        <v>12</v>
      </c>
      <c r="I23" s="97">
        <v>1</v>
      </c>
      <c r="J23" s="97">
        <v>4</v>
      </c>
      <c r="K23" s="98">
        <f t="shared" si="0"/>
        <v>42</v>
      </c>
      <c r="L23" s="97">
        <v>25</v>
      </c>
      <c r="M23" s="98">
        <f t="shared" si="1"/>
        <v>67</v>
      </c>
      <c r="N23" s="97">
        <f t="shared" si="2"/>
        <v>22</v>
      </c>
      <c r="O23" s="99">
        <v>27</v>
      </c>
      <c r="P23" s="99"/>
      <c r="Q23" s="96" t="s">
        <v>143</v>
      </c>
    </row>
    <row r="24" spans="1:17" ht="51">
      <c r="A24" s="96" t="s">
        <v>119</v>
      </c>
      <c r="B24" s="97" t="s">
        <v>250</v>
      </c>
      <c r="C24" s="97">
        <v>6</v>
      </c>
      <c r="D24" s="97">
        <v>1</v>
      </c>
      <c r="E24" s="97">
        <v>3</v>
      </c>
      <c r="F24" s="97">
        <v>1</v>
      </c>
      <c r="G24" s="97">
        <v>1</v>
      </c>
      <c r="H24" s="97">
        <v>1</v>
      </c>
      <c r="I24" s="97">
        <v>3</v>
      </c>
      <c r="J24" s="97">
        <v>6</v>
      </c>
      <c r="K24" s="98">
        <f t="shared" si="0"/>
        <v>22</v>
      </c>
      <c r="L24" s="97">
        <v>25</v>
      </c>
      <c r="M24" s="98">
        <f t="shared" si="1"/>
        <v>47</v>
      </c>
      <c r="N24" s="97">
        <f t="shared" si="2"/>
        <v>15</v>
      </c>
      <c r="O24" s="99">
        <v>28</v>
      </c>
      <c r="P24" s="99"/>
      <c r="Q24" s="100" t="s">
        <v>142</v>
      </c>
    </row>
    <row r="25" spans="1:17" ht="25.5">
      <c r="A25" s="96" t="s">
        <v>125</v>
      </c>
      <c r="B25" s="97" t="s">
        <v>137</v>
      </c>
      <c r="C25" s="97">
        <v>6</v>
      </c>
      <c r="D25" s="97">
        <v>6</v>
      </c>
      <c r="E25" s="97">
        <v>3</v>
      </c>
      <c r="F25" s="97">
        <v>3</v>
      </c>
      <c r="G25" s="97">
        <v>1</v>
      </c>
      <c r="H25" s="97">
        <v>1</v>
      </c>
      <c r="I25" s="97">
        <v>3</v>
      </c>
      <c r="J25" s="97">
        <v>4</v>
      </c>
      <c r="K25" s="98">
        <f t="shared" si="0"/>
        <v>27</v>
      </c>
      <c r="L25" s="97">
        <v>15</v>
      </c>
      <c r="M25" s="98">
        <f t="shared" si="1"/>
        <v>42</v>
      </c>
      <c r="N25" s="97">
        <f t="shared" si="2"/>
        <v>14</v>
      </c>
      <c r="O25" s="99">
        <v>21</v>
      </c>
      <c r="P25" s="99"/>
      <c r="Q25" s="100"/>
    </row>
    <row r="26" spans="1:17" ht="32.25" customHeight="1">
      <c r="A26" s="96" t="s">
        <v>157</v>
      </c>
      <c r="B26" s="97" t="s">
        <v>183</v>
      </c>
      <c r="C26" s="97" t="s">
        <v>156</v>
      </c>
      <c r="D26" s="97" t="s">
        <v>156</v>
      </c>
      <c r="E26" s="97" t="s">
        <v>156</v>
      </c>
      <c r="F26" s="97" t="s">
        <v>156</v>
      </c>
      <c r="G26" s="97" t="s">
        <v>156</v>
      </c>
      <c r="H26" s="97" t="s">
        <v>156</v>
      </c>
      <c r="I26" s="97" t="s">
        <v>156</v>
      </c>
      <c r="J26" s="97" t="s">
        <v>156</v>
      </c>
      <c r="K26" s="98" t="s">
        <v>156</v>
      </c>
      <c r="L26" s="97" t="s">
        <v>156</v>
      </c>
      <c r="M26" s="98" t="s">
        <v>156</v>
      </c>
      <c r="N26" s="97" t="s">
        <v>156</v>
      </c>
      <c r="O26" s="99" t="s">
        <v>156</v>
      </c>
      <c r="P26" s="99" t="s">
        <v>156</v>
      </c>
      <c r="Q26" s="96" t="s">
        <v>158</v>
      </c>
    </row>
    <row r="27" spans="1:17" ht="38.25">
      <c r="A27" s="96" t="s">
        <v>115</v>
      </c>
      <c r="B27" s="97" t="s">
        <v>250</v>
      </c>
      <c r="C27" s="97">
        <v>6</v>
      </c>
      <c r="D27" s="97">
        <v>1</v>
      </c>
      <c r="E27" s="97">
        <v>3</v>
      </c>
      <c r="F27" s="97">
        <v>3</v>
      </c>
      <c r="G27" s="97">
        <v>9</v>
      </c>
      <c r="H27" s="97">
        <v>1</v>
      </c>
      <c r="I27" s="97">
        <v>12</v>
      </c>
      <c r="J27" s="97">
        <v>4</v>
      </c>
      <c r="K27" s="98">
        <f t="shared" si="0"/>
        <v>39</v>
      </c>
      <c r="L27" s="97">
        <v>20</v>
      </c>
      <c r="M27" s="98">
        <f aca="true" t="shared" si="3" ref="M27:M32">K27+L27</f>
        <v>59</v>
      </c>
      <c r="N27" s="97">
        <f t="shared" si="2"/>
        <v>19</v>
      </c>
      <c r="O27" s="99">
        <v>23</v>
      </c>
      <c r="P27" s="99"/>
      <c r="Q27" s="100"/>
    </row>
    <row r="28" spans="1:17" ht="38.25">
      <c r="A28" s="96" t="s">
        <v>114</v>
      </c>
      <c r="B28" s="97" t="s">
        <v>250</v>
      </c>
      <c r="C28" s="97">
        <v>1</v>
      </c>
      <c r="D28" s="97" t="s">
        <v>138</v>
      </c>
      <c r="E28" s="97">
        <v>1</v>
      </c>
      <c r="F28" s="97">
        <v>12</v>
      </c>
      <c r="G28" s="97">
        <v>9</v>
      </c>
      <c r="H28" s="97">
        <v>12</v>
      </c>
      <c r="I28" s="97">
        <v>9</v>
      </c>
      <c r="J28" s="97">
        <v>6</v>
      </c>
      <c r="K28" s="98">
        <v>53</v>
      </c>
      <c r="L28" s="97">
        <v>15</v>
      </c>
      <c r="M28" s="98">
        <f t="shared" si="3"/>
        <v>68</v>
      </c>
      <c r="N28" s="101" t="s">
        <v>141</v>
      </c>
      <c r="O28" s="99">
        <v>24</v>
      </c>
      <c r="P28" s="99"/>
      <c r="Q28" s="96" t="s">
        <v>280</v>
      </c>
    </row>
    <row r="29" spans="1:17" ht="38.25">
      <c r="A29" s="96" t="s">
        <v>118</v>
      </c>
      <c r="B29" s="97" t="s">
        <v>250</v>
      </c>
      <c r="C29" s="97">
        <v>9</v>
      </c>
      <c r="D29" s="97">
        <v>1</v>
      </c>
      <c r="E29" s="97">
        <v>3</v>
      </c>
      <c r="F29" s="97">
        <v>12</v>
      </c>
      <c r="G29" s="97">
        <v>12</v>
      </c>
      <c r="H29" s="97">
        <v>1</v>
      </c>
      <c r="I29" s="97">
        <v>12</v>
      </c>
      <c r="J29" s="97">
        <v>6</v>
      </c>
      <c r="K29" s="98">
        <f>SUM(C29:J29)</f>
        <v>56</v>
      </c>
      <c r="L29" s="97">
        <v>25</v>
      </c>
      <c r="M29" s="98">
        <f t="shared" si="3"/>
        <v>81</v>
      </c>
      <c r="N29" s="97">
        <f>ROUNDDOWN(M29/3,0)</f>
        <v>27</v>
      </c>
      <c r="O29" s="99">
        <v>31</v>
      </c>
      <c r="P29" s="99"/>
      <c r="Q29" s="96"/>
    </row>
    <row r="30" spans="1:17" ht="25.5">
      <c r="A30" s="96" t="s">
        <v>131</v>
      </c>
      <c r="B30" s="97" t="s">
        <v>146</v>
      </c>
      <c r="C30" s="97">
        <v>1</v>
      </c>
      <c r="D30" s="97">
        <v>6</v>
      </c>
      <c r="E30" s="97">
        <v>1</v>
      </c>
      <c r="F30" s="97">
        <v>1</v>
      </c>
      <c r="G30" s="97">
        <v>12</v>
      </c>
      <c r="H30" s="97">
        <v>9</v>
      </c>
      <c r="I30" s="97">
        <v>1</v>
      </c>
      <c r="J30" s="97">
        <v>2</v>
      </c>
      <c r="K30" s="98">
        <f>SUM(C30:J30)</f>
        <v>33</v>
      </c>
      <c r="L30" s="97">
        <v>30</v>
      </c>
      <c r="M30" s="98">
        <f t="shared" si="3"/>
        <v>63</v>
      </c>
      <c r="N30" s="97">
        <f>ROUNDDOWN(M30/3,0)</f>
        <v>21</v>
      </c>
      <c r="O30" s="99">
        <v>32</v>
      </c>
      <c r="P30" s="99"/>
      <c r="Q30" s="100"/>
    </row>
    <row r="31" spans="1:17" ht="25.5">
      <c r="A31" s="96" t="s">
        <v>184</v>
      </c>
      <c r="B31" s="97" t="s">
        <v>183</v>
      </c>
      <c r="C31" s="97">
        <v>1</v>
      </c>
      <c r="D31" s="97">
        <v>9</v>
      </c>
      <c r="E31" s="97">
        <v>6</v>
      </c>
      <c r="F31" s="97">
        <v>6</v>
      </c>
      <c r="G31" s="97">
        <v>9</v>
      </c>
      <c r="H31" s="97">
        <v>12</v>
      </c>
      <c r="I31" s="97">
        <v>1</v>
      </c>
      <c r="J31" s="97">
        <v>6</v>
      </c>
      <c r="K31" s="98">
        <f>SUM(C31:J31)</f>
        <v>50</v>
      </c>
      <c r="L31" s="97">
        <v>25</v>
      </c>
      <c r="M31" s="98">
        <f t="shared" si="3"/>
        <v>75</v>
      </c>
      <c r="N31" s="97">
        <f>ROUNDDOWN(M31/3,0)</f>
        <v>25</v>
      </c>
      <c r="O31" s="99">
        <v>25</v>
      </c>
      <c r="P31" s="99"/>
      <c r="Q31" s="96"/>
    </row>
    <row r="32" spans="1:17" ht="29.25" customHeight="1">
      <c r="A32" s="96" t="s">
        <v>132</v>
      </c>
      <c r="B32" s="97" t="s">
        <v>181</v>
      </c>
      <c r="C32" s="97">
        <v>1</v>
      </c>
      <c r="D32" s="97">
        <v>1</v>
      </c>
      <c r="E32" s="97">
        <v>9</v>
      </c>
      <c r="F32" s="97">
        <v>3</v>
      </c>
      <c r="G32" s="97">
        <v>12</v>
      </c>
      <c r="H32" s="97">
        <v>1</v>
      </c>
      <c r="I32" s="97">
        <v>3</v>
      </c>
      <c r="J32" s="97">
        <v>8</v>
      </c>
      <c r="K32" s="98">
        <f>SUM(C32:J32)</f>
        <v>38</v>
      </c>
      <c r="L32" s="97">
        <v>30</v>
      </c>
      <c r="M32" s="98">
        <f t="shared" si="3"/>
        <v>68</v>
      </c>
      <c r="N32" s="97">
        <f>ROUNDDOWN(M32/3,0)</f>
        <v>22</v>
      </c>
      <c r="O32" s="99">
        <v>31</v>
      </c>
      <c r="P32" s="34"/>
      <c r="Q32" s="100" t="s">
        <v>142</v>
      </c>
    </row>
    <row r="34" spans="1:3" ht="17.25">
      <c r="A34" s="83" t="s">
        <v>160</v>
      </c>
      <c r="B34" s="104" t="s">
        <v>161</v>
      </c>
      <c r="C34" s="184" t="s">
        <v>581</v>
      </c>
    </row>
    <row r="37" spans="1:5" ht="25.5" customHeight="1">
      <c r="A37" s="254" t="s">
        <v>5</v>
      </c>
      <c r="B37" s="254"/>
      <c r="C37" s="254"/>
      <c r="D37" s="254"/>
      <c r="E37" s="254"/>
    </row>
    <row r="38" ht="13.5" thickBot="1"/>
    <row r="39" spans="1:16" ht="39" customHeight="1" thickBot="1">
      <c r="A39" s="257" t="s">
        <v>104</v>
      </c>
      <c r="B39" s="257"/>
      <c r="C39" s="257" t="s">
        <v>140</v>
      </c>
      <c r="D39" s="257"/>
      <c r="E39" s="157" t="s">
        <v>145</v>
      </c>
      <c r="H39"/>
      <c r="I39"/>
      <c r="J39"/>
      <c r="K39"/>
      <c r="L39"/>
      <c r="M39"/>
      <c r="N39"/>
      <c r="O39"/>
      <c r="P39"/>
    </row>
    <row r="40" spans="1:16" ht="25.5" customHeight="1">
      <c r="A40" s="258" t="s">
        <v>133</v>
      </c>
      <c r="B40" s="259"/>
      <c r="C40" s="258" t="s">
        <v>181</v>
      </c>
      <c r="D40" s="259"/>
      <c r="E40" s="98">
        <v>83</v>
      </c>
      <c r="H40"/>
      <c r="I40"/>
      <c r="J40"/>
      <c r="K40"/>
      <c r="L40"/>
      <c r="M40"/>
      <c r="N40"/>
      <c r="O40"/>
      <c r="P40"/>
    </row>
    <row r="41" spans="1:16" ht="25.5" customHeight="1">
      <c r="A41" s="255" t="s">
        <v>582</v>
      </c>
      <c r="B41" s="256"/>
      <c r="C41" s="255" t="s">
        <v>583</v>
      </c>
      <c r="D41" s="256"/>
      <c r="E41" s="98">
        <v>32</v>
      </c>
      <c r="H41"/>
      <c r="I41"/>
      <c r="J41"/>
      <c r="K41"/>
      <c r="L41"/>
      <c r="M41"/>
      <c r="N41"/>
      <c r="O41"/>
      <c r="P41"/>
    </row>
    <row r="42" spans="1:16" ht="25.5" customHeight="1">
      <c r="A42" s="255" t="s">
        <v>130</v>
      </c>
      <c r="B42" s="256"/>
      <c r="C42" s="255" t="s">
        <v>181</v>
      </c>
      <c r="D42" s="256"/>
      <c r="E42" s="98">
        <v>74</v>
      </c>
      <c r="H42"/>
      <c r="I42"/>
      <c r="J42"/>
      <c r="K42"/>
      <c r="L42"/>
      <c r="M42"/>
      <c r="N42"/>
      <c r="O42"/>
      <c r="P42"/>
    </row>
    <row r="43" spans="1:16" ht="38.25" customHeight="1">
      <c r="A43" s="255" t="s">
        <v>132</v>
      </c>
      <c r="B43" s="256"/>
      <c r="C43" s="255" t="s">
        <v>181</v>
      </c>
      <c r="D43" s="256"/>
      <c r="E43" s="98">
        <v>68</v>
      </c>
      <c r="H43"/>
      <c r="I43"/>
      <c r="J43"/>
      <c r="K43"/>
      <c r="L43"/>
      <c r="M43"/>
      <c r="N43"/>
      <c r="O43"/>
      <c r="P43"/>
    </row>
    <row r="44" spans="1:16" ht="25.5" customHeight="1">
      <c r="A44" s="255" t="s">
        <v>184</v>
      </c>
      <c r="B44" s="256"/>
      <c r="C44" s="255" t="s">
        <v>183</v>
      </c>
      <c r="D44" s="256"/>
      <c r="E44" s="98">
        <v>75</v>
      </c>
      <c r="H44"/>
      <c r="I44"/>
      <c r="J44"/>
      <c r="K44"/>
      <c r="L44"/>
      <c r="M44"/>
      <c r="N44"/>
      <c r="O44"/>
      <c r="P44"/>
    </row>
    <row r="45" spans="1:16" ht="25.5" customHeight="1">
      <c r="A45" s="255" t="s">
        <v>153</v>
      </c>
      <c r="B45" s="256"/>
      <c r="C45" s="255" t="s">
        <v>182</v>
      </c>
      <c r="D45" s="256"/>
      <c r="E45" s="98">
        <v>65</v>
      </c>
      <c r="H45"/>
      <c r="I45"/>
      <c r="J45"/>
      <c r="K45"/>
      <c r="L45"/>
      <c r="M45"/>
      <c r="N45"/>
      <c r="O45"/>
      <c r="P45"/>
    </row>
    <row r="46" spans="1:5" ht="12.75">
      <c r="A46" s="63" t="s">
        <v>6</v>
      </c>
      <c r="E46" s="155">
        <f>SUM(E40:E45)</f>
        <v>397</v>
      </c>
    </row>
    <row r="47" spans="1:5" ht="12.75">
      <c r="A47" s="63" t="s">
        <v>7</v>
      </c>
      <c r="E47" s="155">
        <v>5</v>
      </c>
    </row>
    <row r="48" spans="1:5" ht="12.75">
      <c r="A48" s="63" t="s">
        <v>0</v>
      </c>
      <c r="E48" s="156">
        <f>E46+E47</f>
        <v>402</v>
      </c>
    </row>
    <row r="49" ht="12.75">
      <c r="A49" s="154"/>
    </row>
    <row r="50" spans="1:5" ht="12.75">
      <c r="A50" s="63" t="s">
        <v>1</v>
      </c>
      <c r="E50" s="1">
        <f>Caractéristiques!J39</f>
        <v>218.00000000000003</v>
      </c>
    </row>
    <row r="51" spans="1:5" ht="12.75">
      <c r="A51" s="63" t="s">
        <v>2</v>
      </c>
      <c r="E51" s="1">
        <f>E50*2</f>
        <v>436.00000000000006</v>
      </c>
    </row>
    <row r="52" spans="1:5" ht="12.75">
      <c r="A52" s="63" t="s">
        <v>3</v>
      </c>
      <c r="E52" s="1">
        <f>E51*2</f>
        <v>872.0000000000001</v>
      </c>
    </row>
    <row r="53" spans="1:5" ht="12.75">
      <c r="A53" s="63" t="s">
        <v>4</v>
      </c>
      <c r="E53" s="1">
        <f>E52*2</f>
        <v>1744.0000000000002</v>
      </c>
    </row>
  </sheetData>
  <sheetProtection/>
  <autoFilter ref="A3:Q32"/>
  <mergeCells count="15">
    <mergeCell ref="A45:B45"/>
    <mergeCell ref="A44:B44"/>
    <mergeCell ref="A43:B43"/>
    <mergeCell ref="C39:D39"/>
    <mergeCell ref="C40:D40"/>
    <mergeCell ref="C42:D42"/>
    <mergeCell ref="C45:D45"/>
    <mergeCell ref="A37:E37"/>
    <mergeCell ref="C44:D44"/>
    <mergeCell ref="C43:D43"/>
    <mergeCell ref="A39:B39"/>
    <mergeCell ref="A40:B40"/>
    <mergeCell ref="A42:B42"/>
    <mergeCell ref="A41:B41"/>
    <mergeCell ref="C41:D41"/>
  </mergeCells>
  <printOptions/>
  <pageMargins left="0.3937007874015748" right="0.3937007874015748" top="0.3937007874015748" bottom="0.3937007874015748" header="0.31496062992125984" footer="0.31496062992125984"/>
  <pageSetup cellComments="asDisplayed" fitToHeight="1" fitToWidth="1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27"/>
  <sheetViews>
    <sheetView tabSelected="1" zoomScalePageLayoutView="0" workbookViewId="0" topLeftCell="A1">
      <pane ySplit="3" topLeftCell="BM4" activePane="bottomLeft" state="frozen"/>
      <selection pane="topLeft" activeCell="B24" sqref="B24"/>
      <selection pane="bottomLeft" activeCell="R6" sqref="R6"/>
    </sheetView>
  </sheetViews>
  <sheetFormatPr defaultColWidth="11.421875" defaultRowHeight="12.75"/>
  <cols>
    <col min="1" max="1" width="21.28125" style="83" customWidth="1"/>
    <col min="2" max="2" width="16.2812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7" width="9.421875" style="1" customWidth="1"/>
    <col min="18" max="18" width="6.8515625" style="1" customWidth="1"/>
    <col min="19" max="19" width="4.421875" style="1" customWidth="1"/>
    <col min="20" max="20" width="47.00390625" style="0" customWidth="1"/>
  </cols>
  <sheetData>
    <row r="1" ht="12.75">
      <c r="C1" s="12" t="str">
        <f>Caractéristiques!E1</f>
        <v>YOUYOU alias The Duke</v>
      </c>
    </row>
    <row r="2" ht="13.5" thickBot="1"/>
    <row r="3" spans="1:20" ht="39" thickBot="1">
      <c r="A3" s="84" t="s">
        <v>104</v>
      </c>
      <c r="B3" s="85" t="s">
        <v>271</v>
      </c>
      <c r="C3" s="85" t="s">
        <v>105</v>
      </c>
      <c r="D3" s="85" t="s">
        <v>106</v>
      </c>
      <c r="E3" s="85" t="s">
        <v>107</v>
      </c>
      <c r="F3" s="85" t="s">
        <v>108</v>
      </c>
      <c r="G3" s="85" t="s">
        <v>109</v>
      </c>
      <c r="H3" s="85" t="s">
        <v>110</v>
      </c>
      <c r="I3" s="85" t="s">
        <v>111</v>
      </c>
      <c r="J3" s="85" t="s">
        <v>112</v>
      </c>
      <c r="K3" s="87" t="s">
        <v>147</v>
      </c>
      <c r="L3" s="85" t="s">
        <v>151</v>
      </c>
      <c r="M3" s="87" t="s">
        <v>145</v>
      </c>
      <c r="N3" s="85" t="s">
        <v>113</v>
      </c>
      <c r="O3" s="85" t="s">
        <v>149</v>
      </c>
      <c r="P3" s="85" t="s">
        <v>611</v>
      </c>
      <c r="Q3" s="85" t="s">
        <v>612</v>
      </c>
      <c r="R3" s="85" t="s">
        <v>613</v>
      </c>
      <c r="S3" s="85" t="s">
        <v>32</v>
      </c>
      <c r="T3" s="86" t="s">
        <v>616</v>
      </c>
    </row>
    <row r="4" spans="1:20" ht="12.75">
      <c r="A4" s="91" t="s">
        <v>188</v>
      </c>
      <c r="B4" s="92" t="s">
        <v>189</v>
      </c>
      <c r="C4" s="92">
        <v>9</v>
      </c>
      <c r="D4" s="92">
        <v>3</v>
      </c>
      <c r="E4" s="92">
        <v>3</v>
      </c>
      <c r="F4" s="92">
        <v>1</v>
      </c>
      <c r="G4" s="92">
        <v>6</v>
      </c>
      <c r="H4" s="92">
        <v>1</v>
      </c>
      <c r="I4" s="92">
        <v>3</v>
      </c>
      <c r="J4" s="92">
        <v>1</v>
      </c>
      <c r="K4" s="93">
        <f>SUM(C4:J4)</f>
        <v>27</v>
      </c>
      <c r="L4" s="92">
        <v>16</v>
      </c>
      <c r="M4" s="93">
        <f>K4+L4</f>
        <v>43</v>
      </c>
      <c r="N4" s="92">
        <f>ROUNDDOWN(M4/3,0)</f>
        <v>14</v>
      </c>
      <c r="O4" s="94">
        <v>16</v>
      </c>
      <c r="P4" s="94" t="s">
        <v>614</v>
      </c>
      <c r="Q4" s="94" t="s">
        <v>618</v>
      </c>
      <c r="R4" s="94">
        <v>3</v>
      </c>
      <c r="S4" s="94"/>
      <c r="T4" s="95" t="s">
        <v>617</v>
      </c>
    </row>
    <row r="5" spans="1:20" ht="25.5">
      <c r="A5" s="100" t="s">
        <v>248</v>
      </c>
      <c r="B5" s="97" t="s">
        <v>249</v>
      </c>
      <c r="C5" s="97">
        <v>6</v>
      </c>
      <c r="D5" s="97">
        <v>3</v>
      </c>
      <c r="E5" s="97">
        <v>3</v>
      </c>
      <c r="F5" s="97">
        <v>1</v>
      </c>
      <c r="G5" s="97">
        <v>3</v>
      </c>
      <c r="H5" s="97">
        <v>6</v>
      </c>
      <c r="I5" s="97">
        <v>1</v>
      </c>
      <c r="J5" s="97">
        <v>4</v>
      </c>
      <c r="K5" s="98">
        <f>SUM(C5:J5)</f>
        <v>27</v>
      </c>
      <c r="L5" s="97">
        <v>23</v>
      </c>
      <c r="M5" s="98">
        <f>K5+L5</f>
        <v>50</v>
      </c>
      <c r="N5" s="97">
        <f>ROUNDDOWN(M5/3,0)</f>
        <v>16</v>
      </c>
      <c r="O5" s="99">
        <v>23</v>
      </c>
      <c r="P5" s="99" t="s">
        <v>615</v>
      </c>
      <c r="Q5" s="99" t="s">
        <v>620</v>
      </c>
      <c r="R5" s="99">
        <v>15</v>
      </c>
      <c r="S5" s="99"/>
      <c r="T5" s="96" t="s">
        <v>619</v>
      </c>
    </row>
    <row r="6" spans="1:20" ht="12.75">
      <c r="A6" s="96"/>
      <c r="B6" s="97"/>
      <c r="C6" s="97"/>
      <c r="D6" s="97"/>
      <c r="E6" s="97"/>
      <c r="F6" s="97"/>
      <c r="G6" s="97"/>
      <c r="H6" s="97"/>
      <c r="I6" s="97"/>
      <c r="J6" s="97"/>
      <c r="K6" s="98"/>
      <c r="L6" s="97"/>
      <c r="M6" s="98"/>
      <c r="N6" s="97"/>
      <c r="O6" s="99"/>
      <c r="P6" s="99"/>
      <c r="Q6" s="99"/>
      <c r="R6" s="99"/>
      <c r="S6" s="99"/>
      <c r="T6" s="100"/>
    </row>
    <row r="7" spans="1:20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98"/>
      <c r="L7" s="97"/>
      <c r="M7" s="98"/>
      <c r="N7" s="97"/>
      <c r="O7" s="99"/>
      <c r="P7" s="99"/>
      <c r="Q7" s="99"/>
      <c r="R7" s="99"/>
      <c r="S7" s="99"/>
      <c r="T7" s="100"/>
    </row>
    <row r="8" spans="1:20" ht="12.75">
      <c r="A8" s="96"/>
      <c r="B8" s="97"/>
      <c r="C8" s="97"/>
      <c r="D8" s="97"/>
      <c r="E8" s="97"/>
      <c r="F8" s="97"/>
      <c r="G8" s="97"/>
      <c r="H8" s="97"/>
      <c r="I8" s="97"/>
      <c r="J8" s="97"/>
      <c r="K8" s="98"/>
      <c r="L8" s="97"/>
      <c r="M8" s="98"/>
      <c r="N8" s="97"/>
      <c r="O8" s="99"/>
      <c r="P8" s="99"/>
      <c r="Q8" s="99"/>
      <c r="R8" s="99"/>
      <c r="S8" s="99"/>
      <c r="T8" s="100"/>
    </row>
    <row r="9" spans="1:20" ht="12.75">
      <c r="A9" s="96" t="s">
        <v>281</v>
      </c>
      <c r="B9" s="97" t="s">
        <v>282</v>
      </c>
      <c r="C9" s="97"/>
      <c r="D9" s="97"/>
      <c r="E9" s="97"/>
      <c r="F9" s="97"/>
      <c r="G9" s="97"/>
      <c r="H9" s="97"/>
      <c r="I9" s="97"/>
      <c r="J9" s="97"/>
      <c r="K9" s="98"/>
      <c r="L9" s="97">
        <v>25</v>
      </c>
      <c r="M9" s="98"/>
      <c r="N9" s="97"/>
      <c r="O9" s="99"/>
      <c r="P9" s="99"/>
      <c r="Q9" s="99"/>
      <c r="R9" s="99"/>
      <c r="S9" s="99"/>
      <c r="T9" s="100"/>
    </row>
    <row r="10" spans="1:20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7"/>
      <c r="M10" s="98"/>
      <c r="N10" s="97"/>
      <c r="O10" s="99"/>
      <c r="P10" s="99"/>
      <c r="Q10" s="99"/>
      <c r="R10" s="99"/>
      <c r="S10" s="99"/>
      <c r="T10" s="96"/>
    </row>
    <row r="11" spans="1:20" ht="12.7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97"/>
      <c r="M11" s="98"/>
      <c r="N11" s="97"/>
      <c r="O11" s="99"/>
      <c r="P11" s="99"/>
      <c r="Q11" s="99"/>
      <c r="R11" s="99"/>
      <c r="S11" s="99"/>
      <c r="T11" s="100"/>
    </row>
    <row r="12" spans="1:20" ht="12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7"/>
      <c r="M12" s="98"/>
      <c r="N12" s="97"/>
      <c r="O12" s="99"/>
      <c r="P12" s="99"/>
      <c r="Q12" s="99"/>
      <c r="R12" s="99"/>
      <c r="S12" s="99"/>
      <c r="T12" s="100"/>
    </row>
    <row r="13" spans="1:20" ht="12.7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7"/>
      <c r="M13" s="98"/>
      <c r="N13" s="97"/>
      <c r="O13" s="99"/>
      <c r="P13" s="99"/>
      <c r="Q13" s="99"/>
      <c r="R13" s="99"/>
      <c r="S13" s="99"/>
      <c r="T13" s="100"/>
    </row>
    <row r="14" spans="1:20" ht="12.7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8"/>
      <c r="L14" s="97"/>
      <c r="M14" s="98"/>
      <c r="N14" s="97"/>
      <c r="O14" s="99"/>
      <c r="P14" s="99"/>
      <c r="Q14" s="99"/>
      <c r="R14" s="99"/>
      <c r="S14" s="99"/>
      <c r="T14" s="100"/>
    </row>
    <row r="15" spans="1:20" ht="12.7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97"/>
      <c r="M15" s="98"/>
      <c r="N15" s="97"/>
      <c r="O15" s="99"/>
      <c r="P15" s="99"/>
      <c r="Q15" s="99"/>
      <c r="R15" s="99"/>
      <c r="S15" s="99"/>
      <c r="T15" s="96"/>
    </row>
    <row r="16" spans="1:20" ht="12.7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98"/>
      <c r="N16" s="97"/>
      <c r="O16" s="99"/>
      <c r="P16" s="99"/>
      <c r="Q16" s="99"/>
      <c r="R16" s="99"/>
      <c r="S16" s="99"/>
      <c r="T16" s="100"/>
    </row>
    <row r="17" spans="1:20" ht="12.7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7"/>
      <c r="M17" s="98"/>
      <c r="N17" s="97"/>
      <c r="O17" s="99"/>
      <c r="P17" s="99"/>
      <c r="Q17" s="99"/>
      <c r="R17" s="99"/>
      <c r="S17" s="99"/>
      <c r="T17" s="100"/>
    </row>
    <row r="18" spans="1:20" ht="12.7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7"/>
      <c r="M18" s="98"/>
      <c r="N18" s="97"/>
      <c r="O18" s="99"/>
      <c r="P18" s="99"/>
      <c r="Q18" s="99"/>
      <c r="R18" s="99"/>
      <c r="S18" s="99"/>
      <c r="T18" s="96"/>
    </row>
    <row r="19" spans="1:20" ht="12.7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7"/>
      <c r="M19" s="98"/>
      <c r="N19" s="97"/>
      <c r="O19" s="99"/>
      <c r="P19" s="99"/>
      <c r="Q19" s="99"/>
      <c r="R19" s="99"/>
      <c r="S19" s="99"/>
      <c r="T19" s="100"/>
    </row>
    <row r="20" spans="1:20" ht="12.7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7"/>
      <c r="M20" s="98"/>
      <c r="N20" s="101"/>
      <c r="O20" s="99"/>
      <c r="P20" s="99"/>
      <c r="Q20" s="99"/>
      <c r="R20" s="99"/>
      <c r="S20" s="99"/>
      <c r="T20" s="100"/>
    </row>
    <row r="21" spans="1:20" ht="12.7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7"/>
      <c r="M21" s="98"/>
      <c r="N21" s="97"/>
      <c r="O21" s="99"/>
      <c r="P21" s="99"/>
      <c r="Q21" s="99"/>
      <c r="R21" s="99"/>
      <c r="S21" s="99"/>
      <c r="T21" s="100"/>
    </row>
    <row r="22" spans="1:20" ht="12.7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7"/>
      <c r="M22" s="98"/>
      <c r="N22" s="97"/>
      <c r="O22" s="99"/>
      <c r="P22" s="99"/>
      <c r="Q22" s="99"/>
      <c r="R22" s="99"/>
      <c r="S22" s="99"/>
      <c r="T22" s="100"/>
    </row>
    <row r="23" spans="1:20" ht="12.7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97"/>
      <c r="M23" s="98"/>
      <c r="N23" s="97"/>
      <c r="O23" s="99"/>
      <c r="P23" s="99"/>
      <c r="Q23" s="99"/>
      <c r="R23" s="99"/>
      <c r="S23" s="99"/>
      <c r="T23" s="100"/>
    </row>
    <row r="24" spans="1:20" ht="12.7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97"/>
      <c r="M24" s="98"/>
      <c r="N24" s="97"/>
      <c r="O24" s="99"/>
      <c r="P24" s="99"/>
      <c r="Q24" s="99"/>
      <c r="R24" s="99"/>
      <c r="S24" s="34"/>
      <c r="T24" s="100"/>
    </row>
    <row r="25" ht="13.5" thickBot="1"/>
    <row r="26" spans="1:19" ht="14.25" thickBot="1" thickTop="1">
      <c r="A26" s="153" t="s">
        <v>268</v>
      </c>
      <c r="B26" s="150" t="s">
        <v>272</v>
      </c>
      <c r="C26" s="266" t="s">
        <v>266</v>
      </c>
      <c r="D26" s="261"/>
      <c r="E26" s="261"/>
      <c r="F26" s="270"/>
      <c r="G26" s="266" t="s">
        <v>270</v>
      </c>
      <c r="H26" s="261"/>
      <c r="I26" s="270"/>
      <c r="J26" s="266" t="s">
        <v>267</v>
      </c>
      <c r="K26" s="262"/>
      <c r="L26" s="260" t="s">
        <v>269</v>
      </c>
      <c r="M26" s="261"/>
      <c r="N26" s="262"/>
      <c r="O26" s="266" t="s">
        <v>278</v>
      </c>
      <c r="P26" s="261"/>
      <c r="Q26" s="261"/>
      <c r="R26" s="261"/>
      <c r="S26" s="262"/>
    </row>
    <row r="27" spans="1:19" ht="64.5" customHeight="1" thickBot="1" thickTop="1">
      <c r="A27" s="152" t="s">
        <v>265</v>
      </c>
      <c r="B27" s="151" t="s">
        <v>273</v>
      </c>
      <c r="C27" s="267" t="s">
        <v>274</v>
      </c>
      <c r="D27" s="264"/>
      <c r="E27" s="264"/>
      <c r="F27" s="269"/>
      <c r="G27" s="271" t="s">
        <v>275</v>
      </c>
      <c r="H27" s="272"/>
      <c r="I27" s="273"/>
      <c r="J27" s="267" t="s">
        <v>276</v>
      </c>
      <c r="K27" s="268"/>
      <c r="L27" s="263" t="s">
        <v>277</v>
      </c>
      <c r="M27" s="264"/>
      <c r="N27" s="265"/>
      <c r="O27" s="267" t="s">
        <v>279</v>
      </c>
      <c r="P27" s="264"/>
      <c r="Q27" s="264"/>
      <c r="R27" s="264"/>
      <c r="S27" s="268"/>
    </row>
    <row r="28" ht="13.5" thickTop="1"/>
  </sheetData>
  <sheetProtection/>
  <mergeCells count="10">
    <mergeCell ref="C27:F27"/>
    <mergeCell ref="C26:F26"/>
    <mergeCell ref="G27:I27"/>
    <mergeCell ref="J26:K26"/>
    <mergeCell ref="J27:K27"/>
    <mergeCell ref="G26:I26"/>
    <mergeCell ref="L26:N26"/>
    <mergeCell ref="L27:N27"/>
    <mergeCell ref="O26:S26"/>
    <mergeCell ref="O27:S27"/>
  </mergeCells>
  <printOptions/>
  <pageMargins left="0.3937007874015748" right="0.3937007874015748" top="0.3937007874015748" bottom="0.3937007874015748" header="0.31496062992125984" footer="0.31496062992125984"/>
  <pageSetup cellComments="asDisplayed" fitToHeight="1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1"/>
  <sheetViews>
    <sheetView zoomScalePageLayoutView="0" workbookViewId="0" topLeftCell="A1">
      <pane ySplit="3" topLeftCell="BM4" activePane="bottomLeft" state="frozen"/>
      <selection pane="topLeft" activeCell="E219" sqref="E219"/>
      <selection pane="bottomLeft" activeCell="A3" sqref="A3"/>
    </sheetView>
  </sheetViews>
  <sheetFormatPr defaultColWidth="11.421875" defaultRowHeight="12.75"/>
  <cols>
    <col min="1" max="1" width="33.8515625" style="83" customWidth="1"/>
    <col min="2" max="2" width="12.5742187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5" width="6.7109375" style="1" customWidth="1"/>
    <col min="16" max="16" width="5.7109375" style="1" customWidth="1"/>
    <col min="17" max="17" width="20.57421875" style="0" customWidth="1"/>
  </cols>
  <sheetData>
    <row r="1" ht="12.75">
      <c r="C1" s="12" t="str">
        <f>Caractéristiques!E1</f>
        <v>YOUYOU alias The Duke</v>
      </c>
    </row>
    <row r="2" ht="13.5" thickBot="1"/>
    <row r="3" spans="1:17" ht="39" thickBot="1">
      <c r="A3" s="84" t="s">
        <v>104</v>
      </c>
      <c r="B3" s="85" t="s">
        <v>140</v>
      </c>
      <c r="C3" s="85" t="s">
        <v>105</v>
      </c>
      <c r="D3" s="85" t="s">
        <v>106</v>
      </c>
      <c r="E3" s="85" t="s">
        <v>107</v>
      </c>
      <c r="F3" s="85" t="s">
        <v>108</v>
      </c>
      <c r="G3" s="85" t="s">
        <v>109</v>
      </c>
      <c r="H3" s="85" t="s">
        <v>110</v>
      </c>
      <c r="I3" s="85" t="s">
        <v>111</v>
      </c>
      <c r="J3" s="85" t="s">
        <v>112</v>
      </c>
      <c r="K3" s="87" t="s">
        <v>147</v>
      </c>
      <c r="L3" s="85" t="s">
        <v>151</v>
      </c>
      <c r="M3" s="87" t="s">
        <v>145</v>
      </c>
      <c r="N3" s="85" t="s">
        <v>113</v>
      </c>
      <c r="O3" s="85" t="s">
        <v>149</v>
      </c>
      <c r="P3" s="85" t="s">
        <v>32</v>
      </c>
      <c r="Q3" s="86" t="s">
        <v>117</v>
      </c>
    </row>
    <row r="4" spans="1:17" ht="12.75">
      <c r="A4" s="95" t="s">
        <v>261</v>
      </c>
      <c r="B4" s="97" t="s">
        <v>249</v>
      </c>
      <c r="C4" s="92"/>
      <c r="D4" s="92"/>
      <c r="E4" s="92"/>
      <c r="F4" s="92"/>
      <c r="G4" s="92"/>
      <c r="H4" s="92"/>
      <c r="I4" s="92"/>
      <c r="J4" s="92"/>
      <c r="K4" s="93"/>
      <c r="L4" s="92"/>
      <c r="M4" s="93"/>
      <c r="N4" s="92"/>
      <c r="O4" s="94"/>
      <c r="P4" s="94"/>
      <c r="Q4" s="95"/>
    </row>
    <row r="5" spans="1:17" ht="12.75">
      <c r="A5" s="96" t="s">
        <v>260</v>
      </c>
      <c r="B5" s="97" t="s">
        <v>249</v>
      </c>
      <c r="C5" s="97"/>
      <c r="D5" s="97"/>
      <c r="E5" s="97"/>
      <c r="F5" s="97"/>
      <c r="G5" s="97"/>
      <c r="H5" s="97"/>
      <c r="I5" s="97"/>
      <c r="J5" s="97"/>
      <c r="K5" s="98"/>
      <c r="L5" s="97"/>
      <c r="M5" s="98"/>
      <c r="N5" s="97"/>
      <c r="O5" s="99"/>
      <c r="P5" s="99"/>
      <c r="Q5" s="96"/>
    </row>
    <row r="6" spans="1:17" ht="12.75">
      <c r="A6" s="185" t="s">
        <v>264</v>
      </c>
      <c r="B6" s="97" t="s">
        <v>249</v>
      </c>
      <c r="C6" s="97"/>
      <c r="D6" s="97"/>
      <c r="E6" s="97"/>
      <c r="F6" s="97"/>
      <c r="G6" s="97"/>
      <c r="H6" s="97"/>
      <c r="I6" s="97"/>
      <c r="J6" s="97"/>
      <c r="K6" s="98"/>
      <c r="L6" s="97"/>
      <c r="M6" s="98"/>
      <c r="N6" s="97"/>
      <c r="O6" s="99"/>
      <c r="P6" s="99"/>
      <c r="Q6" s="100"/>
    </row>
    <row r="7" spans="1:17" ht="12.75">
      <c r="A7" s="96" t="s">
        <v>254</v>
      </c>
      <c r="B7" s="97" t="s">
        <v>249</v>
      </c>
      <c r="C7" s="97"/>
      <c r="D7" s="97"/>
      <c r="E7" s="97"/>
      <c r="F7" s="97"/>
      <c r="G7" s="97"/>
      <c r="H7" s="97"/>
      <c r="I7" s="97"/>
      <c r="J7" s="97"/>
      <c r="K7" s="98"/>
      <c r="L7" s="97"/>
      <c r="M7" s="98"/>
      <c r="N7" s="97"/>
      <c r="O7" s="99"/>
      <c r="P7" s="99"/>
      <c r="Q7" s="100"/>
    </row>
    <row r="8" spans="1:17" ht="12.75">
      <c r="A8" s="96" t="s">
        <v>253</v>
      </c>
      <c r="B8" s="97" t="s">
        <v>249</v>
      </c>
      <c r="C8" s="97"/>
      <c r="D8" s="97"/>
      <c r="E8" s="97"/>
      <c r="F8" s="97"/>
      <c r="G8" s="97"/>
      <c r="H8" s="97"/>
      <c r="I8" s="97"/>
      <c r="J8" s="97"/>
      <c r="K8" s="98"/>
      <c r="L8" s="97"/>
      <c r="M8" s="98"/>
      <c r="N8" s="97"/>
      <c r="O8" s="99"/>
      <c r="P8" s="99"/>
      <c r="Q8" s="100"/>
    </row>
    <row r="9" spans="1:17" ht="12.75">
      <c r="A9" s="96"/>
      <c r="B9" s="97"/>
      <c r="C9" s="97"/>
      <c r="D9" s="97"/>
      <c r="E9" s="97"/>
      <c r="F9" s="97"/>
      <c r="G9" s="97"/>
      <c r="H9" s="97"/>
      <c r="I9" s="97"/>
      <c r="J9" s="97"/>
      <c r="K9" s="98"/>
      <c r="L9" s="97"/>
      <c r="M9" s="98"/>
      <c r="N9" s="97"/>
      <c r="O9" s="99"/>
      <c r="P9" s="99"/>
      <c r="Q9" s="100"/>
    </row>
    <row r="10" spans="1:17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7"/>
      <c r="M10" s="98"/>
      <c r="N10" s="97"/>
      <c r="O10" s="99"/>
      <c r="P10" s="99"/>
      <c r="Q10" s="96"/>
    </row>
    <row r="11" spans="1:17" ht="12.7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97"/>
      <c r="M11" s="98"/>
      <c r="N11" s="97"/>
      <c r="O11" s="99"/>
      <c r="P11" s="99"/>
      <c r="Q11" s="100"/>
    </row>
    <row r="12" spans="1:17" ht="12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7"/>
      <c r="M12" s="98"/>
      <c r="N12" s="97"/>
      <c r="O12" s="99"/>
      <c r="P12" s="99"/>
      <c r="Q12" s="100"/>
    </row>
    <row r="13" spans="1:17" ht="12.7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7"/>
      <c r="M13" s="98"/>
      <c r="N13" s="97"/>
      <c r="O13" s="99"/>
      <c r="P13" s="99"/>
      <c r="Q13" s="100"/>
    </row>
    <row r="14" spans="1:17" ht="12.7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8"/>
      <c r="L14" s="97"/>
      <c r="M14" s="98"/>
      <c r="N14" s="97"/>
      <c r="O14" s="99"/>
      <c r="P14" s="99"/>
      <c r="Q14" s="100"/>
    </row>
    <row r="16" spans="1:2" ht="12.75">
      <c r="A16" s="148" t="s">
        <v>263</v>
      </c>
      <c r="B16" s="111"/>
    </row>
    <row r="17" spans="1:2" ht="12.75">
      <c r="A17" s="149" t="s">
        <v>256</v>
      </c>
      <c r="B17" s="114"/>
    </row>
    <row r="18" spans="1:2" ht="12.75">
      <c r="A18" s="149" t="s">
        <v>257</v>
      </c>
      <c r="B18" s="114"/>
    </row>
    <row r="19" spans="1:2" ht="12.75">
      <c r="A19" s="149" t="s">
        <v>258</v>
      </c>
      <c r="B19" s="114"/>
    </row>
    <row r="20" spans="1:2" ht="12.75">
      <c r="A20" s="117" t="s">
        <v>259</v>
      </c>
      <c r="B20" s="114"/>
    </row>
    <row r="21" spans="1:2" ht="12.75">
      <c r="A21" s="119" t="s">
        <v>262</v>
      </c>
      <c r="B21" s="116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30"/>
  <sheetViews>
    <sheetView zoomScalePageLayoutView="0" workbookViewId="0" topLeftCell="A1">
      <pane ySplit="3" topLeftCell="BM4" activePane="bottomLeft" state="frozen"/>
      <selection pane="topLeft" activeCell="E219" sqref="E219"/>
      <selection pane="bottomLeft" activeCell="C2" sqref="C2"/>
    </sheetView>
  </sheetViews>
  <sheetFormatPr defaultColWidth="11.421875" defaultRowHeight="12.75"/>
  <cols>
    <col min="1" max="1" width="24.140625" style="192" bestFit="1" customWidth="1"/>
    <col min="2" max="2" width="12.57421875" style="193" customWidth="1"/>
    <col min="3" max="3" width="30.7109375" style="194" customWidth="1"/>
    <col min="4" max="4" width="6.421875" style="194" bestFit="1" customWidth="1"/>
    <col min="5" max="5" width="16.7109375" style="194" customWidth="1"/>
    <col min="6" max="6" width="25.8515625" style="194" customWidth="1"/>
    <col min="7" max="7" width="7.421875" style="194" bestFit="1" customWidth="1"/>
    <col min="8" max="8" width="6.28125" style="194" bestFit="1" customWidth="1"/>
    <col min="9" max="9" width="7.7109375" style="194" bestFit="1" customWidth="1"/>
    <col min="10" max="10" width="5.7109375" style="194" bestFit="1" customWidth="1"/>
    <col min="11" max="11" width="6.8515625" style="194" bestFit="1" customWidth="1"/>
    <col min="12" max="12" width="6.28125" style="194" customWidth="1"/>
    <col min="13" max="13" width="7.7109375" style="194" customWidth="1"/>
    <col min="14" max="14" width="6.8515625" style="194" bestFit="1" customWidth="1"/>
    <col min="15" max="15" width="6.7109375" style="194" customWidth="1"/>
    <col min="16" max="16" width="5.7109375" style="194" customWidth="1"/>
    <col min="17" max="17" width="20.57421875" style="193" customWidth="1"/>
    <col min="18" max="16384" width="11.57421875" style="193" customWidth="1"/>
  </cols>
  <sheetData>
    <row r="1" ht="12.75">
      <c r="C1" s="12" t="str">
        <f>Caractéristiques!E1</f>
        <v>YOUYOU alias The Duke</v>
      </c>
    </row>
    <row r="2" ht="12.75">
      <c r="C2" s="204" t="str">
        <f>CONCATENATE("Cosmos : ",Caractéristiques!R35," points"," - Rang : ",Caractéristiques!R36)</f>
        <v>Cosmos : 390 points - Rang : 4</v>
      </c>
    </row>
    <row r="3" spans="1:17" ht="13.5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5"/>
    </row>
    <row r="4" spans="1:17" ht="13.5" thickBot="1">
      <c r="A4" s="5" t="s">
        <v>587</v>
      </c>
      <c r="B4" s="6" t="s">
        <v>31</v>
      </c>
      <c r="C4" s="7" t="s">
        <v>592</v>
      </c>
      <c r="D4" s="104"/>
      <c r="E4" s="196" t="s">
        <v>605</v>
      </c>
      <c r="F4" s="104"/>
      <c r="G4" s="104"/>
      <c r="H4" s="104"/>
      <c r="I4" s="104"/>
      <c r="J4" s="104"/>
      <c r="K4" s="196"/>
      <c r="L4" s="104"/>
      <c r="M4" s="196"/>
      <c r="N4" s="104"/>
      <c r="O4" s="162"/>
      <c r="P4" s="162"/>
      <c r="Q4" s="197"/>
    </row>
    <row r="5" spans="1:17" ht="12.75">
      <c r="A5" s="4"/>
      <c r="B5" s="2" t="s">
        <v>10</v>
      </c>
      <c r="C5" s="3"/>
      <c r="D5" s="104"/>
      <c r="E5" s="104"/>
      <c r="F5" s="215" t="s">
        <v>606</v>
      </c>
      <c r="G5" s="104"/>
      <c r="H5" s="104"/>
      <c r="I5" s="104"/>
      <c r="J5" s="104"/>
      <c r="K5" s="196"/>
      <c r="L5" s="104"/>
      <c r="M5" s="196"/>
      <c r="N5" s="104"/>
      <c r="O5" s="162"/>
      <c r="P5" s="162"/>
      <c r="Q5" s="198"/>
    </row>
    <row r="6" spans="1:17" ht="12.75">
      <c r="A6" s="200" t="s">
        <v>13</v>
      </c>
      <c r="B6" s="201">
        <f>Caractéristiques!G16</f>
        <v>6</v>
      </c>
      <c r="C6" s="30"/>
      <c r="D6" s="104"/>
      <c r="E6" s="104"/>
      <c r="F6" s="215" t="s">
        <v>607</v>
      </c>
      <c r="G6" s="104"/>
      <c r="H6" s="104"/>
      <c r="I6" s="104"/>
      <c r="J6" s="104"/>
      <c r="K6" s="196"/>
      <c r="L6" s="104"/>
      <c r="M6" s="196"/>
      <c r="N6" s="104"/>
      <c r="O6" s="162"/>
      <c r="P6" s="162"/>
      <c r="Q6" s="197"/>
    </row>
    <row r="7" spans="1:17" ht="12.75">
      <c r="A7" s="106"/>
      <c r="B7" s="202" t="s">
        <v>10</v>
      </c>
      <c r="C7" s="107"/>
      <c r="D7" s="104"/>
      <c r="E7" s="104"/>
      <c r="F7" s="104"/>
      <c r="G7" s="104"/>
      <c r="H7" s="104"/>
      <c r="I7" s="104"/>
      <c r="J7" s="104"/>
      <c r="K7" s="196"/>
      <c r="L7" s="104"/>
      <c r="M7" s="196"/>
      <c r="N7" s="104"/>
      <c r="O7" s="162"/>
      <c r="P7" s="162"/>
      <c r="Q7" s="197"/>
    </row>
    <row r="8" spans="1:17" ht="12.75">
      <c r="A8" s="200" t="s">
        <v>588</v>
      </c>
      <c r="B8" s="201">
        <f>Caractéristiques!G18</f>
        <v>6</v>
      </c>
      <c r="C8" s="30"/>
      <c r="D8" s="104"/>
      <c r="E8" s="196" t="s">
        <v>608</v>
      </c>
      <c r="F8" s="104"/>
      <c r="G8" s="104"/>
      <c r="H8" s="104"/>
      <c r="I8" s="104"/>
      <c r="J8" s="104"/>
      <c r="K8" s="196"/>
      <c r="L8" s="104"/>
      <c r="M8" s="196"/>
      <c r="N8" s="104"/>
      <c r="O8" s="162"/>
      <c r="P8" s="162"/>
      <c r="Q8" s="197"/>
    </row>
    <row r="9" spans="1:17" ht="12.75">
      <c r="A9" s="106"/>
      <c r="B9" s="202" t="s">
        <v>10</v>
      </c>
      <c r="C9" s="107"/>
      <c r="D9" s="104"/>
      <c r="E9" s="104"/>
      <c r="F9" s="215" t="s">
        <v>609</v>
      </c>
      <c r="G9" s="104"/>
      <c r="H9" s="104"/>
      <c r="I9" s="104"/>
      <c r="J9" s="104"/>
      <c r="K9" s="196"/>
      <c r="L9" s="104"/>
      <c r="M9" s="196"/>
      <c r="N9" s="104"/>
      <c r="O9" s="162"/>
      <c r="P9" s="162"/>
      <c r="Q9" s="197"/>
    </row>
    <row r="10" spans="1:17" ht="12.75">
      <c r="A10" s="200" t="s">
        <v>589</v>
      </c>
      <c r="B10" s="201">
        <f>Caractéristiques!G14</f>
        <v>5</v>
      </c>
      <c r="C10" s="199" t="str">
        <f>CONCATENATE("Régénération : ",B10*10," points / action")</f>
        <v>Régénération : 50 points / action</v>
      </c>
      <c r="D10" s="104"/>
      <c r="E10" s="104"/>
      <c r="F10" s="215" t="s">
        <v>610</v>
      </c>
      <c r="G10" s="104"/>
      <c r="H10" s="104"/>
      <c r="I10" s="104"/>
      <c r="J10" s="104"/>
      <c r="K10" s="196"/>
      <c r="L10" s="104"/>
      <c r="M10" s="196"/>
      <c r="N10" s="104"/>
      <c r="O10" s="162"/>
      <c r="P10" s="162"/>
      <c r="Q10" s="198"/>
    </row>
    <row r="11" spans="1:17" ht="13.5" thickBot="1">
      <c r="A11" s="106"/>
      <c r="B11" s="202" t="s">
        <v>10</v>
      </c>
      <c r="C11" s="108"/>
      <c r="D11" s="104"/>
      <c r="E11" s="104"/>
      <c r="F11" s="104"/>
      <c r="G11" s="104"/>
      <c r="H11" s="104"/>
      <c r="I11" s="104"/>
      <c r="J11" s="104"/>
      <c r="K11" s="196"/>
      <c r="L11" s="104"/>
      <c r="M11" s="196"/>
      <c r="N11" s="104"/>
      <c r="O11" s="162"/>
      <c r="P11" s="162"/>
      <c r="Q11" s="197"/>
    </row>
    <row r="12" spans="1:17" ht="12.75">
      <c r="A12" s="200" t="s">
        <v>590</v>
      </c>
      <c r="B12" s="201">
        <f>Caractéristiques!K24</f>
        <v>9</v>
      </c>
      <c r="C12" s="199" t="str">
        <f>CONCATENATE("Initiative : ",B12*5," points / action")</f>
        <v>Initiative : 45 points / action</v>
      </c>
      <c r="D12" s="104"/>
      <c r="E12" s="104"/>
      <c r="F12" s="104"/>
      <c r="G12" s="104"/>
      <c r="H12" s="104"/>
      <c r="I12" s="104"/>
      <c r="J12" s="104"/>
      <c r="K12" s="196"/>
      <c r="L12" s="104"/>
      <c r="M12" s="196"/>
      <c r="N12" s="104"/>
      <c r="O12" s="162"/>
      <c r="P12" s="162"/>
      <c r="Q12" s="197"/>
    </row>
    <row r="13" spans="1:17" ht="12.75">
      <c r="A13" s="106"/>
      <c r="B13" s="202" t="s">
        <v>10</v>
      </c>
      <c r="C13" s="107"/>
      <c r="D13" s="104"/>
      <c r="E13" s="104"/>
      <c r="F13" s="104"/>
      <c r="G13" s="104"/>
      <c r="H13" s="104"/>
      <c r="I13" s="104"/>
      <c r="J13" s="104"/>
      <c r="K13" s="196"/>
      <c r="L13" s="104"/>
      <c r="M13" s="196"/>
      <c r="N13" s="104"/>
      <c r="O13" s="162"/>
      <c r="P13" s="162"/>
      <c r="Q13" s="197"/>
    </row>
    <row r="14" spans="1:17" ht="12.75">
      <c r="A14" s="200" t="s">
        <v>591</v>
      </c>
      <c r="B14" s="201">
        <f>Caractéristiques!K12</f>
        <v>7</v>
      </c>
      <c r="C14" s="30"/>
      <c r="D14" s="104"/>
      <c r="E14" s="104"/>
      <c r="F14" s="104"/>
      <c r="G14" s="104"/>
      <c r="H14" s="104"/>
      <c r="I14" s="104"/>
      <c r="J14" s="104"/>
      <c r="K14" s="196"/>
      <c r="L14" s="104"/>
      <c r="M14" s="196"/>
      <c r="N14" s="104"/>
      <c r="O14" s="162"/>
      <c r="P14" s="162"/>
      <c r="Q14" s="197"/>
    </row>
    <row r="15" spans="1:3" ht="12.75">
      <c r="A15" s="106"/>
      <c r="B15" s="202" t="s">
        <v>10</v>
      </c>
      <c r="C15" s="107"/>
    </row>
    <row r="16" spans="1:3" s="194" customFormat="1" ht="12.75">
      <c r="A16" s="200" t="s">
        <v>11</v>
      </c>
      <c r="B16" s="201">
        <f>Caractéristiques!G12</f>
        <v>6</v>
      </c>
      <c r="C16" s="30"/>
    </row>
    <row r="17" spans="1:3" s="194" customFormat="1" ht="13.5" thickBot="1">
      <c r="A17" s="19"/>
      <c r="B17" s="8"/>
      <c r="C17" s="108"/>
    </row>
    <row r="18" s="194" customFormat="1" ht="13.5" thickBot="1">
      <c r="A18" s="193"/>
    </row>
    <row r="19" spans="1:17" ht="13.5" thickBot="1">
      <c r="A19" s="5" t="s">
        <v>596</v>
      </c>
      <c r="B19" s="6" t="s">
        <v>594</v>
      </c>
      <c r="C19" s="7" t="s">
        <v>595</v>
      </c>
      <c r="D19" s="104"/>
      <c r="E19" s="104"/>
      <c r="F19" s="104"/>
      <c r="G19" s="104"/>
      <c r="H19" s="104"/>
      <c r="I19" s="104"/>
      <c r="J19" s="104"/>
      <c r="K19" s="196"/>
      <c r="L19" s="104"/>
      <c r="M19" s="196"/>
      <c r="N19" s="104"/>
      <c r="O19" s="162"/>
      <c r="P19" s="162"/>
      <c r="Q19" s="197"/>
    </row>
    <row r="20" spans="1:17" ht="12.75">
      <c r="A20" s="200"/>
      <c r="B20" s="47"/>
      <c r="C20" s="212"/>
      <c r="D20" s="104"/>
      <c r="E20" s="104"/>
      <c r="F20" s="104"/>
      <c r="G20" s="104"/>
      <c r="H20" s="104"/>
      <c r="I20" s="104"/>
      <c r="J20" s="104"/>
      <c r="K20" s="196"/>
      <c r="L20" s="104"/>
      <c r="M20" s="196"/>
      <c r="N20" s="104"/>
      <c r="O20" s="162"/>
      <c r="P20" s="162"/>
      <c r="Q20" s="197"/>
    </row>
    <row r="21" spans="1:3" s="194" customFormat="1" ht="12.75">
      <c r="A21" s="200" t="s">
        <v>593</v>
      </c>
      <c r="B21" s="194">
        <f>ROUNDUP((Compétences!E137+Compétences!E176+Compétences!E125)/3,0)</f>
        <v>19</v>
      </c>
      <c r="C21" s="213">
        <v>19</v>
      </c>
    </row>
    <row r="22" spans="1:3" s="194" customFormat="1" ht="15.75">
      <c r="A22" s="48"/>
      <c r="C22" s="213"/>
    </row>
    <row r="23" spans="1:3" s="194" customFormat="1" ht="12.75">
      <c r="A23" s="200" t="s">
        <v>601</v>
      </c>
      <c r="B23" s="194">
        <f>ROUNDUP((B8+B14)/4,0)</f>
        <v>4</v>
      </c>
      <c r="C23" s="199" t="s">
        <v>602</v>
      </c>
    </row>
    <row r="24" spans="1:3" ht="12.75">
      <c r="A24" s="209"/>
      <c r="C24" s="213"/>
    </row>
    <row r="25" spans="1:3" ht="12.75">
      <c r="A25" s="200" t="s">
        <v>600</v>
      </c>
      <c r="B25" s="194">
        <f>ROUNDUP((B6*Caractéristiques!R35)/10,0)</f>
        <v>234</v>
      </c>
      <c r="C25" s="199" t="str">
        <f>CONCATENATE("Coefficient de défense : ",ROUNDUP(B25/10,0))</f>
        <v>Coefficient de défense : 24</v>
      </c>
    </row>
    <row r="26" spans="1:3" ht="12.75">
      <c r="A26" s="200" t="s">
        <v>597</v>
      </c>
      <c r="B26" s="194">
        <f>ROUNDUP((B10*Caractéristiques!R35)/25,0)</f>
        <v>78</v>
      </c>
      <c r="C26" s="199" t="str">
        <f>CONCATENATE("Coefficient d'attaque : ",ROUNDUP(B26/10,0))</f>
        <v>Coefficient d'attaque : 8</v>
      </c>
    </row>
    <row r="27" spans="1:3" ht="12.75">
      <c r="A27" s="209"/>
      <c r="C27" s="213"/>
    </row>
    <row r="28" spans="1:3" ht="12.75">
      <c r="A28" s="200" t="s">
        <v>599</v>
      </c>
      <c r="B28" s="203" t="s">
        <v>156</v>
      </c>
      <c r="C28" s="199"/>
    </row>
    <row r="29" spans="1:3" ht="12.75">
      <c r="A29" s="200" t="s">
        <v>598</v>
      </c>
      <c r="B29" s="203" t="s">
        <v>156</v>
      </c>
      <c r="C29" s="30"/>
    </row>
    <row r="30" spans="1:3" ht="13.5" thickBot="1">
      <c r="A30" s="210"/>
      <c r="B30" s="211"/>
      <c r="C30" s="214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0"/>
  <sheetViews>
    <sheetView zoomScalePageLayoutView="0" workbookViewId="0" topLeftCell="A1">
      <pane ySplit="3" topLeftCell="BM4" activePane="bottomLeft" state="frozen"/>
      <selection pane="topLeft" activeCell="A22" sqref="A22"/>
      <selection pane="bottomLeft" activeCell="E217" sqref="E217"/>
    </sheetView>
  </sheetViews>
  <sheetFormatPr defaultColWidth="11.421875" defaultRowHeight="12.75"/>
  <cols>
    <col min="1" max="1" width="7.8515625" style="1" customWidth="1"/>
    <col min="2" max="2" width="16.28125" style="160" bestFit="1" customWidth="1"/>
    <col min="3" max="3" width="8.00390625" style="1" bestFit="1" customWidth="1"/>
    <col min="4" max="4" width="33.421875" style="0" bestFit="1" customWidth="1"/>
    <col min="5" max="5" width="6.28125" style="1" bestFit="1" customWidth="1"/>
    <col min="6" max="6" width="7.00390625" style="1" customWidth="1"/>
    <col min="7" max="7" width="4.8515625" style="1" customWidth="1"/>
    <col min="8" max="10" width="6.00390625" style="1" customWidth="1"/>
    <col min="11" max="11" width="15.421875" style="1" customWidth="1"/>
    <col min="12" max="12" width="13.57421875" style="1" hidden="1" customWidth="1"/>
    <col min="13" max="13" width="3.00390625" style="0" customWidth="1"/>
    <col min="14" max="14" width="4.7109375" style="0" customWidth="1"/>
    <col min="15" max="18" width="4.7109375" style="1" customWidth="1"/>
  </cols>
  <sheetData>
    <row r="1" spans="4:10" ht="13.5" thickBot="1">
      <c r="D1" s="159" t="s">
        <v>77</v>
      </c>
      <c r="H1" s="274" t="s">
        <v>190</v>
      </c>
      <c r="I1" s="275"/>
      <c r="J1" s="276"/>
    </row>
    <row r="2" spans="8:19" ht="13.5" thickBot="1">
      <c r="H2" s="277"/>
      <c r="I2" s="278"/>
      <c r="J2" s="279"/>
      <c r="N2" s="280" t="s">
        <v>244</v>
      </c>
      <c r="O2" s="281"/>
      <c r="P2" s="281"/>
      <c r="Q2" s="281"/>
      <c r="R2" s="282"/>
      <c r="S2" s="128"/>
    </row>
    <row r="3" spans="1:18" ht="27" thickBot="1" thickTop="1">
      <c r="A3" s="144" t="s">
        <v>191</v>
      </c>
      <c r="B3" s="145" t="s">
        <v>192</v>
      </c>
      <c r="C3" s="145" t="s">
        <v>193</v>
      </c>
      <c r="D3" s="145" t="s">
        <v>194</v>
      </c>
      <c r="E3" s="145" t="s">
        <v>31</v>
      </c>
      <c r="F3" s="145" t="s">
        <v>32</v>
      </c>
      <c r="G3" s="145"/>
      <c r="H3" s="145" t="s">
        <v>195</v>
      </c>
      <c r="I3" s="145" t="s">
        <v>196</v>
      </c>
      <c r="J3" s="145" t="s">
        <v>197</v>
      </c>
      <c r="K3" s="146" t="s">
        <v>198</v>
      </c>
      <c r="L3" s="125" t="s">
        <v>199</v>
      </c>
      <c r="N3" s="129" t="s">
        <v>239</v>
      </c>
      <c r="O3" s="129" t="s">
        <v>240</v>
      </c>
      <c r="P3" s="129" t="s">
        <v>241</v>
      </c>
      <c r="Q3" s="129" t="s">
        <v>242</v>
      </c>
      <c r="R3" s="129" t="s">
        <v>243</v>
      </c>
    </row>
    <row r="4" spans="1:18" ht="13.5" thickTop="1">
      <c r="A4" s="135">
        <v>0</v>
      </c>
      <c r="B4" s="161" t="s">
        <v>225</v>
      </c>
      <c r="C4" s="136">
        <v>1</v>
      </c>
      <c r="D4" s="137" t="s">
        <v>226</v>
      </c>
      <c r="E4" s="136">
        <v>31</v>
      </c>
      <c r="F4" s="131"/>
      <c r="G4" s="136"/>
      <c r="H4" s="138" t="s">
        <v>36</v>
      </c>
      <c r="I4" s="138" t="s">
        <v>38</v>
      </c>
      <c r="J4" s="138"/>
      <c r="K4" s="139" t="s">
        <v>207</v>
      </c>
      <c r="L4" s="127">
        <v>0</v>
      </c>
      <c r="N4" s="130">
        <v>0</v>
      </c>
      <c r="O4" s="131">
        <v>1</v>
      </c>
      <c r="P4" s="131">
        <v>2</v>
      </c>
      <c r="Q4" s="131">
        <v>3</v>
      </c>
      <c r="R4" s="132">
        <v>4</v>
      </c>
    </row>
    <row r="5" spans="1:18" ht="12.75">
      <c r="A5" s="140">
        <v>0</v>
      </c>
      <c r="B5" s="162" t="s">
        <v>230</v>
      </c>
      <c r="C5" s="15">
        <v>4</v>
      </c>
      <c r="D5" s="14" t="s">
        <v>231</v>
      </c>
      <c r="E5" s="15">
        <v>21</v>
      </c>
      <c r="F5" s="34"/>
      <c r="G5" s="15"/>
      <c r="H5" s="126" t="s">
        <v>38</v>
      </c>
      <c r="I5" s="126" t="s">
        <v>40</v>
      </c>
      <c r="J5" s="126"/>
      <c r="K5" s="141" t="s">
        <v>227</v>
      </c>
      <c r="L5" s="127">
        <v>0</v>
      </c>
      <c r="N5" s="133">
        <v>1</v>
      </c>
      <c r="O5" s="34">
        <v>3</v>
      </c>
      <c r="P5" s="34">
        <v>5</v>
      </c>
      <c r="Q5" s="34">
        <v>6</v>
      </c>
      <c r="R5" s="134">
        <v>8</v>
      </c>
    </row>
    <row r="6" spans="1:18" ht="12.75">
      <c r="A6" s="140">
        <v>2</v>
      </c>
      <c r="B6" s="162" t="s">
        <v>228</v>
      </c>
      <c r="C6" s="15">
        <v>156</v>
      </c>
      <c r="D6" s="14" t="s">
        <v>229</v>
      </c>
      <c r="E6" s="15">
        <v>9</v>
      </c>
      <c r="F6" s="34"/>
      <c r="G6" s="15"/>
      <c r="H6" s="126" t="s">
        <v>37</v>
      </c>
      <c r="I6" s="126" t="s">
        <v>38</v>
      </c>
      <c r="J6" s="126"/>
      <c r="K6" s="141" t="s">
        <v>217</v>
      </c>
      <c r="L6" s="127">
        <v>0</v>
      </c>
      <c r="N6" s="133">
        <v>2</v>
      </c>
      <c r="O6" s="34">
        <v>4</v>
      </c>
      <c r="P6" s="34">
        <v>7</v>
      </c>
      <c r="Q6" s="34">
        <v>10</v>
      </c>
      <c r="R6" s="134">
        <v>14</v>
      </c>
    </row>
    <row r="7" spans="1:18" ht="12.75">
      <c r="A7" s="140">
        <v>0</v>
      </c>
      <c r="B7" s="162" t="s">
        <v>235</v>
      </c>
      <c r="C7" s="15">
        <v>2</v>
      </c>
      <c r="D7" s="14" t="s">
        <v>236</v>
      </c>
      <c r="E7" s="15">
        <v>2</v>
      </c>
      <c r="F7" s="34"/>
      <c r="G7" s="15"/>
      <c r="H7" s="126" t="s">
        <v>36</v>
      </c>
      <c r="I7" s="126" t="s">
        <v>35</v>
      </c>
      <c r="J7" s="126"/>
      <c r="K7" s="141" t="s">
        <v>237</v>
      </c>
      <c r="L7" s="127">
        <v>0</v>
      </c>
      <c r="N7" s="133">
        <v>3</v>
      </c>
      <c r="O7" s="34">
        <v>6</v>
      </c>
      <c r="P7" s="34">
        <v>10</v>
      </c>
      <c r="Q7" s="34">
        <v>15</v>
      </c>
      <c r="R7" s="134">
        <v>20</v>
      </c>
    </row>
    <row r="8" spans="1:18" ht="12.75">
      <c r="A8" s="140">
        <v>0</v>
      </c>
      <c r="B8" s="162" t="s">
        <v>235</v>
      </c>
      <c r="C8" s="15">
        <v>3</v>
      </c>
      <c r="D8" s="14" t="s">
        <v>238</v>
      </c>
      <c r="E8" s="15">
        <v>21</v>
      </c>
      <c r="F8" s="34"/>
      <c r="G8" s="15"/>
      <c r="H8" s="126" t="s">
        <v>38</v>
      </c>
      <c r="I8" s="126" t="s">
        <v>40</v>
      </c>
      <c r="J8" s="126"/>
      <c r="K8" s="141" t="s">
        <v>227</v>
      </c>
      <c r="L8" s="127">
        <v>0</v>
      </c>
      <c r="N8" s="133">
        <v>4</v>
      </c>
      <c r="O8" s="34">
        <v>8</v>
      </c>
      <c r="P8" s="34">
        <v>13</v>
      </c>
      <c r="Q8" s="34">
        <v>19</v>
      </c>
      <c r="R8" s="134">
        <v>25</v>
      </c>
    </row>
    <row r="9" spans="1:18" ht="12.75">
      <c r="A9" s="140">
        <v>0</v>
      </c>
      <c r="B9" s="162" t="s">
        <v>230</v>
      </c>
      <c r="C9" s="15">
        <v>5</v>
      </c>
      <c r="D9" s="14" t="s">
        <v>232</v>
      </c>
      <c r="E9" s="15">
        <v>6</v>
      </c>
      <c r="F9" s="34"/>
      <c r="G9" s="15"/>
      <c r="H9" s="126" t="s">
        <v>200</v>
      </c>
      <c r="I9" s="126" t="s">
        <v>201</v>
      </c>
      <c r="J9" s="126"/>
      <c r="K9" s="141" t="s">
        <v>202</v>
      </c>
      <c r="L9" s="127">
        <v>0</v>
      </c>
      <c r="N9" s="133">
        <v>5</v>
      </c>
      <c r="O9" s="34">
        <v>10</v>
      </c>
      <c r="P9" s="34">
        <v>16</v>
      </c>
      <c r="Q9" s="34">
        <v>23</v>
      </c>
      <c r="R9" s="134">
        <v>31</v>
      </c>
    </row>
    <row r="10" spans="1:18" ht="12.75">
      <c r="A10" s="140">
        <v>1</v>
      </c>
      <c r="B10" s="162" t="s">
        <v>220</v>
      </c>
      <c r="C10" s="15">
        <v>118</v>
      </c>
      <c r="D10" s="14" t="s">
        <v>223</v>
      </c>
      <c r="E10" s="15">
        <v>13</v>
      </c>
      <c r="F10" s="34"/>
      <c r="G10" s="15"/>
      <c r="H10" s="126" t="s">
        <v>34</v>
      </c>
      <c r="I10" s="126" t="s">
        <v>200</v>
      </c>
      <c r="J10" s="126"/>
      <c r="K10" s="141" t="s">
        <v>221</v>
      </c>
      <c r="L10" s="127">
        <v>0</v>
      </c>
      <c r="N10" s="133">
        <v>6</v>
      </c>
      <c r="O10" s="34">
        <v>12</v>
      </c>
      <c r="P10" s="34">
        <v>19</v>
      </c>
      <c r="Q10" s="34">
        <v>27</v>
      </c>
      <c r="R10" s="134">
        <v>36</v>
      </c>
    </row>
    <row r="11" spans="1:18" ht="12.75">
      <c r="A11" s="140">
        <v>1</v>
      </c>
      <c r="B11" s="162" t="s">
        <v>220</v>
      </c>
      <c r="C11" s="15">
        <v>119</v>
      </c>
      <c r="D11" s="14" t="s">
        <v>224</v>
      </c>
      <c r="E11" s="15">
        <v>3</v>
      </c>
      <c r="F11" s="34"/>
      <c r="G11" s="15"/>
      <c r="H11" s="126" t="s">
        <v>200</v>
      </c>
      <c r="I11" s="126" t="s">
        <v>38</v>
      </c>
      <c r="J11" s="126"/>
      <c r="K11" s="141" t="s">
        <v>204</v>
      </c>
      <c r="L11" s="127">
        <v>0</v>
      </c>
      <c r="N11" s="133">
        <v>7</v>
      </c>
      <c r="O11" s="34">
        <v>14</v>
      </c>
      <c r="P11" s="34">
        <v>23</v>
      </c>
      <c r="Q11" s="34">
        <v>31</v>
      </c>
      <c r="R11" s="134">
        <v>41</v>
      </c>
    </row>
    <row r="12" spans="1:18" ht="12.75">
      <c r="A12" s="140">
        <v>3</v>
      </c>
      <c r="B12" s="162" t="s">
        <v>205</v>
      </c>
      <c r="C12" s="15">
        <v>162</v>
      </c>
      <c r="D12" s="14" t="s">
        <v>214</v>
      </c>
      <c r="E12" s="15">
        <v>27</v>
      </c>
      <c r="F12" s="31"/>
      <c r="G12" s="15"/>
      <c r="H12" s="126" t="s">
        <v>38</v>
      </c>
      <c r="I12" s="126" t="s">
        <v>34</v>
      </c>
      <c r="J12" s="126"/>
      <c r="K12" s="141" t="s">
        <v>209</v>
      </c>
      <c r="L12" s="127">
        <v>0</v>
      </c>
      <c r="N12" s="133">
        <v>8</v>
      </c>
      <c r="O12" s="34">
        <v>16</v>
      </c>
      <c r="P12" s="34">
        <v>25</v>
      </c>
      <c r="Q12" s="34">
        <v>35</v>
      </c>
      <c r="R12" s="134">
        <v>46</v>
      </c>
    </row>
    <row r="13" spans="1:18" ht="12.75">
      <c r="A13" s="140">
        <v>3</v>
      </c>
      <c r="B13" s="162" t="s">
        <v>205</v>
      </c>
      <c r="C13" s="15">
        <v>161</v>
      </c>
      <c r="D13" s="14" t="s">
        <v>212</v>
      </c>
      <c r="E13" s="15">
        <v>39</v>
      </c>
      <c r="F13" s="163"/>
      <c r="G13" s="15"/>
      <c r="H13" s="126" t="s">
        <v>36</v>
      </c>
      <c r="I13" s="126" t="s">
        <v>34</v>
      </c>
      <c r="J13" s="126"/>
      <c r="K13" s="141" t="s">
        <v>213</v>
      </c>
      <c r="L13" s="127">
        <v>0</v>
      </c>
      <c r="N13" s="133">
        <v>9</v>
      </c>
      <c r="O13" s="34">
        <v>18</v>
      </c>
      <c r="P13" s="34">
        <v>28</v>
      </c>
      <c r="Q13" s="34">
        <v>39</v>
      </c>
      <c r="R13" s="134">
        <v>51</v>
      </c>
    </row>
    <row r="14" spans="1:18" ht="12.75">
      <c r="A14" s="140">
        <v>2</v>
      </c>
      <c r="B14" s="162" t="s">
        <v>205</v>
      </c>
      <c r="C14" s="15">
        <v>140</v>
      </c>
      <c r="D14" s="14" t="s">
        <v>210</v>
      </c>
      <c r="E14" s="15">
        <v>42</v>
      </c>
      <c r="F14" s="34"/>
      <c r="G14" s="15"/>
      <c r="H14" s="126" t="s">
        <v>38</v>
      </c>
      <c r="I14" s="126" t="s">
        <v>34</v>
      </c>
      <c r="J14" s="126"/>
      <c r="K14" s="141" t="s">
        <v>209</v>
      </c>
      <c r="L14" s="127">
        <v>0</v>
      </c>
      <c r="N14" s="133">
        <v>10</v>
      </c>
      <c r="O14" s="34">
        <v>20</v>
      </c>
      <c r="P14" s="34">
        <v>31</v>
      </c>
      <c r="Q14" s="34">
        <v>43</v>
      </c>
      <c r="R14" s="134">
        <v>55</v>
      </c>
    </row>
    <row r="15" spans="1:18" ht="12.75">
      <c r="A15" s="140">
        <v>3</v>
      </c>
      <c r="B15" s="162" t="s">
        <v>205</v>
      </c>
      <c r="C15" s="15">
        <v>164</v>
      </c>
      <c r="D15" s="14" t="s">
        <v>216</v>
      </c>
      <c r="E15" s="15">
        <v>32</v>
      </c>
      <c r="F15" s="34"/>
      <c r="G15" s="15"/>
      <c r="H15" s="126" t="s">
        <v>38</v>
      </c>
      <c r="I15" s="126" t="s">
        <v>34</v>
      </c>
      <c r="J15" s="126"/>
      <c r="K15" s="141" t="s">
        <v>209</v>
      </c>
      <c r="L15" s="127">
        <v>0</v>
      </c>
      <c r="N15" s="133">
        <v>11</v>
      </c>
      <c r="O15" s="34">
        <v>22</v>
      </c>
      <c r="P15" s="34">
        <v>34</v>
      </c>
      <c r="Q15" s="34">
        <v>46</v>
      </c>
      <c r="R15" s="134">
        <v>59</v>
      </c>
    </row>
    <row r="16" spans="1:18" ht="12.75">
      <c r="A16" s="140">
        <v>2</v>
      </c>
      <c r="B16" s="162" t="s">
        <v>205</v>
      </c>
      <c r="C16" s="15">
        <v>141</v>
      </c>
      <c r="D16" s="14" t="s">
        <v>211</v>
      </c>
      <c r="E16" s="15">
        <v>40</v>
      </c>
      <c r="F16" s="34"/>
      <c r="G16" s="15"/>
      <c r="H16" s="126" t="s">
        <v>38</v>
      </c>
      <c r="I16" s="126" t="s">
        <v>34</v>
      </c>
      <c r="J16" s="126"/>
      <c r="K16" s="141" t="s">
        <v>209</v>
      </c>
      <c r="L16" s="127">
        <v>0</v>
      </c>
      <c r="N16" s="133">
        <v>12</v>
      </c>
      <c r="O16" s="34">
        <v>24</v>
      </c>
      <c r="P16" s="34">
        <v>37</v>
      </c>
      <c r="Q16" s="34">
        <v>50</v>
      </c>
      <c r="R16" s="134">
        <v>63</v>
      </c>
    </row>
    <row r="17" spans="1:18" ht="12.75">
      <c r="A17" s="140">
        <v>3</v>
      </c>
      <c r="B17" s="162" t="s">
        <v>205</v>
      </c>
      <c r="C17" s="15">
        <v>163</v>
      </c>
      <c r="D17" s="14" t="s">
        <v>215</v>
      </c>
      <c r="E17" s="15">
        <v>29</v>
      </c>
      <c r="F17" s="34"/>
      <c r="G17" s="15"/>
      <c r="H17" s="126" t="s">
        <v>38</v>
      </c>
      <c r="I17" s="126" t="s">
        <v>34</v>
      </c>
      <c r="J17" s="126"/>
      <c r="K17" s="141" t="s">
        <v>209</v>
      </c>
      <c r="L17" s="127">
        <v>0</v>
      </c>
      <c r="N17" s="133">
        <v>13</v>
      </c>
      <c r="O17" s="34">
        <v>26</v>
      </c>
      <c r="P17" s="34">
        <v>40</v>
      </c>
      <c r="Q17" s="34">
        <v>53</v>
      </c>
      <c r="R17" s="134">
        <v>67</v>
      </c>
    </row>
    <row r="18" spans="1:18" ht="12.75">
      <c r="A18" s="140">
        <v>6</v>
      </c>
      <c r="B18" s="162" t="s">
        <v>205</v>
      </c>
      <c r="C18" s="15">
        <v>222</v>
      </c>
      <c r="D18" s="14" t="s">
        <v>218</v>
      </c>
      <c r="E18" s="15">
        <v>6</v>
      </c>
      <c r="F18" s="34"/>
      <c r="G18" s="15"/>
      <c r="H18" s="126" t="s">
        <v>200</v>
      </c>
      <c r="I18" s="126" t="s">
        <v>46</v>
      </c>
      <c r="J18" s="126"/>
      <c r="K18" s="141" t="s">
        <v>219</v>
      </c>
      <c r="L18" s="127">
        <v>0</v>
      </c>
      <c r="N18" s="133">
        <v>14</v>
      </c>
      <c r="O18" s="34">
        <v>28</v>
      </c>
      <c r="P18" s="34">
        <v>43</v>
      </c>
      <c r="Q18" s="34">
        <v>57</v>
      </c>
      <c r="R18" s="134">
        <v>71</v>
      </c>
    </row>
    <row r="19" spans="1:18" ht="12.75">
      <c r="A19" s="140">
        <v>0</v>
      </c>
      <c r="B19" s="162" t="s">
        <v>205</v>
      </c>
      <c r="C19" s="15">
        <v>6</v>
      </c>
      <c r="D19" s="14" t="s">
        <v>206</v>
      </c>
      <c r="E19" s="15">
        <v>26</v>
      </c>
      <c r="F19" s="34"/>
      <c r="G19" s="15"/>
      <c r="H19" s="126" t="s">
        <v>36</v>
      </c>
      <c r="I19" s="126" t="s">
        <v>38</v>
      </c>
      <c r="J19" s="126"/>
      <c r="K19" s="141" t="s">
        <v>207</v>
      </c>
      <c r="L19" s="127">
        <v>0</v>
      </c>
      <c r="N19" s="133">
        <v>15</v>
      </c>
      <c r="O19" s="34">
        <v>30</v>
      </c>
      <c r="P19" s="34">
        <v>46</v>
      </c>
      <c r="Q19" s="34">
        <v>60</v>
      </c>
      <c r="R19" s="134">
        <v>74</v>
      </c>
    </row>
    <row r="20" spans="1:18" ht="12.75">
      <c r="A20" s="140">
        <v>1</v>
      </c>
      <c r="B20" s="162" t="s">
        <v>205</v>
      </c>
      <c r="C20" s="15">
        <v>120</v>
      </c>
      <c r="D20" s="14" t="s">
        <v>208</v>
      </c>
      <c r="E20" s="15">
        <v>34</v>
      </c>
      <c r="F20" s="34"/>
      <c r="G20" s="15"/>
      <c r="H20" s="126" t="s">
        <v>38</v>
      </c>
      <c r="I20" s="126" t="s">
        <v>34</v>
      </c>
      <c r="J20" s="126"/>
      <c r="K20" s="141" t="s">
        <v>209</v>
      </c>
      <c r="L20" s="127">
        <v>0</v>
      </c>
      <c r="N20" s="133">
        <v>16</v>
      </c>
      <c r="O20" s="34">
        <v>32</v>
      </c>
      <c r="P20" s="34">
        <v>48</v>
      </c>
      <c r="Q20" s="34">
        <v>62</v>
      </c>
      <c r="R20" s="134">
        <v>77</v>
      </c>
    </row>
    <row r="21" spans="1:18" ht="12.75">
      <c r="A21" s="140">
        <v>0</v>
      </c>
      <c r="B21" s="162" t="s">
        <v>230</v>
      </c>
      <c r="C21" s="15">
        <v>7</v>
      </c>
      <c r="D21" s="14" t="s">
        <v>233</v>
      </c>
      <c r="E21" s="15">
        <v>25</v>
      </c>
      <c r="F21" s="34"/>
      <c r="G21" s="15"/>
      <c r="H21" s="126" t="s">
        <v>201</v>
      </c>
      <c r="I21" s="126" t="s">
        <v>203</v>
      </c>
      <c r="J21" s="126"/>
      <c r="K21" s="141" t="s">
        <v>222</v>
      </c>
      <c r="L21" s="127">
        <v>0</v>
      </c>
      <c r="N21" s="133">
        <v>17</v>
      </c>
      <c r="O21" s="34">
        <v>34</v>
      </c>
      <c r="P21" s="34">
        <v>51</v>
      </c>
      <c r="Q21" s="34">
        <v>65</v>
      </c>
      <c r="R21" s="134">
        <v>80</v>
      </c>
    </row>
    <row r="22" spans="1:18" ht="12.75">
      <c r="A22" s="140">
        <v>0</v>
      </c>
      <c r="B22" s="162" t="s">
        <v>230</v>
      </c>
      <c r="C22" s="15">
        <v>8</v>
      </c>
      <c r="D22" s="14" t="s">
        <v>234</v>
      </c>
      <c r="E22" s="15">
        <v>26</v>
      </c>
      <c r="F22" s="34"/>
      <c r="G22" s="15"/>
      <c r="H22" s="126" t="s">
        <v>201</v>
      </c>
      <c r="I22" s="126" t="s">
        <v>203</v>
      </c>
      <c r="J22" s="126"/>
      <c r="K22" s="141" t="s">
        <v>222</v>
      </c>
      <c r="L22" s="127">
        <v>0</v>
      </c>
      <c r="N22" s="133">
        <v>18</v>
      </c>
      <c r="O22" s="34">
        <v>36</v>
      </c>
      <c r="P22" s="34">
        <v>54</v>
      </c>
      <c r="Q22" s="34">
        <v>68</v>
      </c>
      <c r="R22" s="134">
        <v>83</v>
      </c>
    </row>
    <row r="23" spans="1:18" ht="12.75">
      <c r="A23" s="140">
        <v>3</v>
      </c>
      <c r="B23" s="162" t="s">
        <v>205</v>
      </c>
      <c r="C23" s="15">
        <v>165</v>
      </c>
      <c r="D23" s="14" t="s">
        <v>284</v>
      </c>
      <c r="E23" s="15">
        <v>25</v>
      </c>
      <c r="F23" s="34"/>
      <c r="G23" s="15"/>
      <c r="H23" s="126" t="s">
        <v>36</v>
      </c>
      <c r="I23" s="126" t="s">
        <v>34</v>
      </c>
      <c r="J23" s="126"/>
      <c r="K23" s="141" t="s">
        <v>213</v>
      </c>
      <c r="N23" s="133">
        <v>19</v>
      </c>
      <c r="O23" s="34">
        <v>38</v>
      </c>
      <c r="P23" s="34">
        <v>57</v>
      </c>
      <c r="Q23" s="34">
        <v>71</v>
      </c>
      <c r="R23" s="134">
        <v>85</v>
      </c>
    </row>
    <row r="24" spans="1:18" ht="12.75">
      <c r="A24" s="140">
        <v>3</v>
      </c>
      <c r="B24" s="164" t="s">
        <v>205</v>
      </c>
      <c r="C24" s="15">
        <v>166</v>
      </c>
      <c r="D24" s="14" t="s">
        <v>285</v>
      </c>
      <c r="E24" s="15">
        <v>12</v>
      </c>
      <c r="F24" s="34"/>
      <c r="G24" s="15"/>
      <c r="H24" s="126" t="s">
        <v>200</v>
      </c>
      <c r="I24" s="126" t="s">
        <v>38</v>
      </c>
      <c r="J24" s="126"/>
      <c r="K24" s="141" t="s">
        <v>204</v>
      </c>
      <c r="N24" s="133">
        <v>20</v>
      </c>
      <c r="O24" s="34">
        <v>40</v>
      </c>
      <c r="P24" s="34">
        <v>60</v>
      </c>
      <c r="Q24" s="34">
        <v>74</v>
      </c>
      <c r="R24" s="134">
        <v>88</v>
      </c>
    </row>
    <row r="25" spans="1:18" ht="12.75">
      <c r="A25" s="140">
        <v>3</v>
      </c>
      <c r="B25" s="164" t="s">
        <v>205</v>
      </c>
      <c r="C25" s="15">
        <v>167</v>
      </c>
      <c r="D25" s="14" t="s">
        <v>286</v>
      </c>
      <c r="E25" s="15">
        <v>24</v>
      </c>
      <c r="F25" s="34"/>
      <c r="G25" s="15"/>
      <c r="H25" s="126" t="s">
        <v>37</v>
      </c>
      <c r="I25" s="126" t="s">
        <v>38</v>
      </c>
      <c r="J25" s="126"/>
      <c r="K25" s="141" t="s">
        <v>217</v>
      </c>
      <c r="N25" s="133">
        <v>21</v>
      </c>
      <c r="O25" s="34">
        <v>42</v>
      </c>
      <c r="P25" s="34">
        <v>63</v>
      </c>
      <c r="Q25" s="34">
        <v>76</v>
      </c>
      <c r="R25" s="134">
        <v>90</v>
      </c>
    </row>
    <row r="26" spans="1:18" ht="12.75">
      <c r="A26" s="140">
        <v>3</v>
      </c>
      <c r="B26" s="164" t="s">
        <v>228</v>
      </c>
      <c r="C26" s="15">
        <v>169</v>
      </c>
      <c r="D26" s="14" t="s">
        <v>287</v>
      </c>
      <c r="E26" s="15">
        <v>24</v>
      </c>
      <c r="F26" s="34"/>
      <c r="G26" s="15"/>
      <c r="H26" s="126" t="s">
        <v>200</v>
      </c>
      <c r="I26" s="126" t="s">
        <v>37</v>
      </c>
      <c r="J26" s="126"/>
      <c r="K26" s="141" t="s">
        <v>288</v>
      </c>
      <c r="N26" s="133">
        <v>22</v>
      </c>
      <c r="O26" s="34">
        <v>44</v>
      </c>
      <c r="P26" s="34">
        <v>66</v>
      </c>
      <c r="Q26" s="34">
        <v>79</v>
      </c>
      <c r="R26" s="134">
        <v>92</v>
      </c>
    </row>
    <row r="27" spans="1:18" ht="12.75">
      <c r="A27" s="140">
        <v>3</v>
      </c>
      <c r="B27" s="164" t="s">
        <v>228</v>
      </c>
      <c r="C27" s="15">
        <v>178</v>
      </c>
      <c r="D27" s="14" t="s">
        <v>289</v>
      </c>
      <c r="E27" s="15">
        <v>0</v>
      </c>
      <c r="F27" s="34"/>
      <c r="G27" s="15"/>
      <c r="H27" s="126" t="s">
        <v>200</v>
      </c>
      <c r="I27" s="126" t="s">
        <v>37</v>
      </c>
      <c r="J27" s="126"/>
      <c r="K27" s="141" t="s">
        <v>288</v>
      </c>
      <c r="N27" s="133">
        <v>23</v>
      </c>
      <c r="O27" s="34">
        <v>46</v>
      </c>
      <c r="P27" s="34">
        <v>69</v>
      </c>
      <c r="Q27" s="34">
        <v>81</v>
      </c>
      <c r="R27" s="134">
        <v>93</v>
      </c>
    </row>
    <row r="28" spans="1:18" ht="12.75">
      <c r="A28" s="140">
        <v>4</v>
      </c>
      <c r="B28" s="164" t="s">
        <v>228</v>
      </c>
      <c r="C28" s="15">
        <v>189</v>
      </c>
      <c r="D28" s="14" t="s">
        <v>290</v>
      </c>
      <c r="E28" s="15">
        <v>1</v>
      </c>
      <c r="F28" s="34"/>
      <c r="G28" s="15"/>
      <c r="H28" s="126" t="s">
        <v>200</v>
      </c>
      <c r="I28" s="126" t="s">
        <v>37</v>
      </c>
      <c r="J28" s="126"/>
      <c r="K28" s="141" t="s">
        <v>288</v>
      </c>
      <c r="N28" s="133">
        <v>24</v>
      </c>
      <c r="O28" s="34">
        <v>48</v>
      </c>
      <c r="P28" s="34">
        <v>72</v>
      </c>
      <c r="Q28" s="34">
        <v>83</v>
      </c>
      <c r="R28" s="134">
        <v>95</v>
      </c>
    </row>
    <row r="29" spans="1:18" ht="12.75">
      <c r="A29" s="140">
        <v>0</v>
      </c>
      <c r="B29" s="164" t="s">
        <v>230</v>
      </c>
      <c r="C29" s="15">
        <v>9</v>
      </c>
      <c r="D29" s="14" t="s">
        <v>291</v>
      </c>
      <c r="E29" s="15">
        <v>35</v>
      </c>
      <c r="F29" s="34"/>
      <c r="G29" s="15"/>
      <c r="H29" s="126" t="s">
        <v>292</v>
      </c>
      <c r="I29" s="126" t="s">
        <v>45</v>
      </c>
      <c r="J29" s="126"/>
      <c r="K29" s="141" t="s">
        <v>293</v>
      </c>
      <c r="N29" s="133">
        <v>25</v>
      </c>
      <c r="O29" s="34">
        <v>50</v>
      </c>
      <c r="P29" s="34">
        <v>75</v>
      </c>
      <c r="Q29" s="34">
        <v>85</v>
      </c>
      <c r="R29" s="134">
        <v>96</v>
      </c>
    </row>
    <row r="30" spans="1:18" ht="12.75">
      <c r="A30" s="140">
        <v>3</v>
      </c>
      <c r="B30" s="164" t="s">
        <v>228</v>
      </c>
      <c r="C30" s="15">
        <v>175</v>
      </c>
      <c r="D30" s="14" t="s">
        <v>294</v>
      </c>
      <c r="E30" s="15">
        <v>2</v>
      </c>
      <c r="F30" s="34"/>
      <c r="G30" s="15"/>
      <c r="H30" s="126" t="s">
        <v>200</v>
      </c>
      <c r="I30" s="126" t="s">
        <v>37</v>
      </c>
      <c r="J30" s="126"/>
      <c r="K30" s="141" t="s">
        <v>288</v>
      </c>
      <c r="N30" s="133">
        <v>26</v>
      </c>
      <c r="O30" s="34">
        <v>52</v>
      </c>
      <c r="P30" s="34">
        <v>78</v>
      </c>
      <c r="Q30" s="34">
        <v>87</v>
      </c>
      <c r="R30" s="134">
        <v>97</v>
      </c>
    </row>
    <row r="31" spans="1:18" ht="12.75">
      <c r="A31" s="140">
        <v>2</v>
      </c>
      <c r="B31" s="164" t="s">
        <v>228</v>
      </c>
      <c r="C31" s="15">
        <v>148</v>
      </c>
      <c r="D31" s="14" t="s">
        <v>295</v>
      </c>
      <c r="E31" s="15">
        <v>3</v>
      </c>
      <c r="F31" s="34"/>
      <c r="G31" s="15"/>
      <c r="H31" s="126" t="s">
        <v>200</v>
      </c>
      <c r="I31" s="126" t="s">
        <v>38</v>
      </c>
      <c r="J31" s="126"/>
      <c r="K31" s="141" t="s">
        <v>204</v>
      </c>
      <c r="N31" s="133">
        <v>27</v>
      </c>
      <c r="O31" s="34">
        <v>54</v>
      </c>
      <c r="P31" s="34">
        <v>81</v>
      </c>
      <c r="Q31" s="34">
        <v>89</v>
      </c>
      <c r="R31" s="134">
        <v>98</v>
      </c>
    </row>
    <row r="32" spans="1:18" ht="12.75">
      <c r="A32" s="140">
        <v>1</v>
      </c>
      <c r="B32" s="164" t="s">
        <v>225</v>
      </c>
      <c r="C32" s="15">
        <v>121</v>
      </c>
      <c r="D32" s="14" t="s">
        <v>296</v>
      </c>
      <c r="E32" s="15">
        <v>8</v>
      </c>
      <c r="F32" s="34"/>
      <c r="G32" s="15"/>
      <c r="H32" s="126" t="s">
        <v>34</v>
      </c>
      <c r="I32" s="126" t="s">
        <v>292</v>
      </c>
      <c r="J32" s="126"/>
      <c r="K32" s="141" t="s">
        <v>297</v>
      </c>
      <c r="N32" s="133">
        <v>28</v>
      </c>
      <c r="O32" s="34">
        <v>56</v>
      </c>
      <c r="P32" s="34">
        <v>84</v>
      </c>
      <c r="Q32" s="34">
        <v>91</v>
      </c>
      <c r="R32" s="134">
        <v>98</v>
      </c>
    </row>
    <row r="33" spans="1:18" ht="12.75">
      <c r="A33" s="140">
        <v>2</v>
      </c>
      <c r="B33" s="164" t="s">
        <v>220</v>
      </c>
      <c r="C33" s="15">
        <v>142</v>
      </c>
      <c r="D33" s="14" t="s">
        <v>298</v>
      </c>
      <c r="E33" s="15">
        <v>1</v>
      </c>
      <c r="F33" s="34"/>
      <c r="G33" s="15"/>
      <c r="H33" s="126" t="s">
        <v>200</v>
      </c>
      <c r="I33" s="126" t="s">
        <v>40</v>
      </c>
      <c r="J33" s="126"/>
      <c r="K33" s="141" t="s">
        <v>299</v>
      </c>
      <c r="N33" s="133">
        <v>29</v>
      </c>
      <c r="O33" s="34">
        <v>58</v>
      </c>
      <c r="P33" s="34">
        <v>87</v>
      </c>
      <c r="Q33" s="34">
        <v>92</v>
      </c>
      <c r="R33" s="134">
        <v>98</v>
      </c>
    </row>
    <row r="34" spans="1:18" ht="12.75">
      <c r="A34" s="140">
        <v>0</v>
      </c>
      <c r="B34" s="164" t="s">
        <v>220</v>
      </c>
      <c r="C34" s="15">
        <v>10</v>
      </c>
      <c r="D34" s="14" t="s">
        <v>300</v>
      </c>
      <c r="E34" s="15">
        <v>11</v>
      </c>
      <c r="F34" s="34"/>
      <c r="G34" s="15"/>
      <c r="H34" s="126" t="s">
        <v>34</v>
      </c>
      <c r="I34" s="126" t="s">
        <v>200</v>
      </c>
      <c r="J34" s="126"/>
      <c r="K34" s="141" t="s">
        <v>221</v>
      </c>
      <c r="N34" s="133">
        <v>30</v>
      </c>
      <c r="O34" s="34">
        <v>60</v>
      </c>
      <c r="P34" s="34">
        <v>90</v>
      </c>
      <c r="Q34" s="34">
        <v>94</v>
      </c>
      <c r="R34" s="134">
        <v>99</v>
      </c>
    </row>
    <row r="35" spans="1:18" ht="12.75">
      <c r="A35" s="140">
        <v>0</v>
      </c>
      <c r="B35" s="164" t="s">
        <v>220</v>
      </c>
      <c r="C35" s="15">
        <v>11</v>
      </c>
      <c r="D35" s="14" t="s">
        <v>301</v>
      </c>
      <c r="E35" s="15">
        <v>2</v>
      </c>
      <c r="F35" s="34"/>
      <c r="G35" s="15"/>
      <c r="H35" s="126" t="s">
        <v>38</v>
      </c>
      <c r="I35" s="126" t="s">
        <v>201</v>
      </c>
      <c r="J35" s="126"/>
      <c r="K35" s="141" t="s">
        <v>302</v>
      </c>
      <c r="N35" s="133">
        <v>31</v>
      </c>
      <c r="O35" s="34">
        <v>60</v>
      </c>
      <c r="P35" s="34">
        <v>90</v>
      </c>
      <c r="Q35" s="34">
        <v>94</v>
      </c>
      <c r="R35" s="34">
        <v>99</v>
      </c>
    </row>
    <row r="36" spans="1:18" ht="12.75">
      <c r="A36" s="140">
        <v>0</v>
      </c>
      <c r="B36" s="164" t="s">
        <v>303</v>
      </c>
      <c r="C36" s="15">
        <v>12</v>
      </c>
      <c r="D36" s="14" t="s">
        <v>304</v>
      </c>
      <c r="E36" s="15">
        <v>34</v>
      </c>
      <c r="F36" s="34"/>
      <c r="G36" s="15"/>
      <c r="H36" s="126" t="s">
        <v>38</v>
      </c>
      <c r="I36" s="126" t="s">
        <v>201</v>
      </c>
      <c r="J36" s="126"/>
      <c r="K36" s="141" t="s">
        <v>302</v>
      </c>
      <c r="N36" s="133">
        <v>32</v>
      </c>
      <c r="O36" s="34">
        <v>61</v>
      </c>
      <c r="P36" s="34">
        <v>90</v>
      </c>
      <c r="Q36" s="34">
        <v>94</v>
      </c>
      <c r="R36" s="34">
        <v>99</v>
      </c>
    </row>
    <row r="37" spans="1:18" ht="12.75">
      <c r="A37" s="140">
        <v>1</v>
      </c>
      <c r="B37" s="164" t="s">
        <v>225</v>
      </c>
      <c r="C37" s="15">
        <v>122</v>
      </c>
      <c r="D37" s="14" t="s">
        <v>305</v>
      </c>
      <c r="E37" s="15">
        <v>11</v>
      </c>
      <c r="F37" s="34"/>
      <c r="G37" s="15"/>
      <c r="H37" s="126" t="s">
        <v>45</v>
      </c>
      <c r="I37" s="126" t="s">
        <v>200</v>
      </c>
      <c r="J37" s="126"/>
      <c r="K37" s="141" t="s">
        <v>306</v>
      </c>
      <c r="N37" s="133">
        <v>33</v>
      </c>
      <c r="O37" s="34">
        <v>62</v>
      </c>
      <c r="P37" s="34">
        <v>91</v>
      </c>
      <c r="Q37" s="34">
        <v>95</v>
      </c>
      <c r="R37" s="34">
        <v>99</v>
      </c>
    </row>
    <row r="38" spans="1:18" ht="12.75">
      <c r="A38" s="140">
        <v>0</v>
      </c>
      <c r="B38" s="164" t="s">
        <v>230</v>
      </c>
      <c r="C38" s="15">
        <v>13</v>
      </c>
      <c r="D38" s="14" t="s">
        <v>307</v>
      </c>
      <c r="E38" s="15">
        <v>24</v>
      </c>
      <c r="F38" s="34"/>
      <c r="G38" s="15"/>
      <c r="H38" s="126" t="s">
        <v>292</v>
      </c>
      <c r="I38" s="126" t="s">
        <v>46</v>
      </c>
      <c r="J38" s="126"/>
      <c r="K38" s="141" t="s">
        <v>308</v>
      </c>
      <c r="N38" s="133">
        <v>34</v>
      </c>
      <c r="O38" s="34">
        <v>62</v>
      </c>
      <c r="P38" s="34">
        <v>91</v>
      </c>
      <c r="Q38" s="34">
        <v>95</v>
      </c>
      <c r="R38" s="34">
        <v>99</v>
      </c>
    </row>
    <row r="39" spans="1:18" ht="12.75">
      <c r="A39" s="140">
        <v>0</v>
      </c>
      <c r="B39" s="164" t="s">
        <v>225</v>
      </c>
      <c r="C39" s="15">
        <v>14</v>
      </c>
      <c r="D39" s="14" t="s">
        <v>309</v>
      </c>
      <c r="E39" s="15">
        <v>34</v>
      </c>
      <c r="F39" s="34"/>
      <c r="G39" s="15"/>
      <c r="H39" s="126" t="s">
        <v>38</v>
      </c>
      <c r="I39" s="126" t="s">
        <v>40</v>
      </c>
      <c r="J39" s="126"/>
      <c r="K39" s="141" t="s">
        <v>227</v>
      </c>
      <c r="N39" s="133">
        <v>35</v>
      </c>
      <c r="O39" s="34">
        <v>63</v>
      </c>
      <c r="P39" s="34">
        <v>92</v>
      </c>
      <c r="Q39" s="34">
        <v>95</v>
      </c>
      <c r="R39" s="34">
        <v>99</v>
      </c>
    </row>
    <row r="40" spans="1:18" ht="12.75">
      <c r="A40" s="140">
        <v>6</v>
      </c>
      <c r="B40" s="164" t="s">
        <v>220</v>
      </c>
      <c r="C40" s="15">
        <v>212</v>
      </c>
      <c r="D40" s="14" t="s">
        <v>310</v>
      </c>
      <c r="E40" s="15">
        <v>3</v>
      </c>
      <c r="F40" s="34"/>
      <c r="G40" s="15"/>
      <c r="H40" s="126" t="s">
        <v>45</v>
      </c>
      <c r="I40" s="126" t="s">
        <v>292</v>
      </c>
      <c r="J40" s="126"/>
      <c r="K40" s="141" t="s">
        <v>311</v>
      </c>
      <c r="N40" s="133">
        <v>36</v>
      </c>
      <c r="O40" s="34">
        <v>64</v>
      </c>
      <c r="P40" s="34">
        <v>92</v>
      </c>
      <c r="Q40" s="34">
        <v>95</v>
      </c>
      <c r="R40" s="34">
        <v>99</v>
      </c>
    </row>
    <row r="41" spans="1:18" ht="12.75">
      <c r="A41" s="140">
        <v>1</v>
      </c>
      <c r="B41" s="164" t="s">
        <v>220</v>
      </c>
      <c r="C41" s="15">
        <v>123</v>
      </c>
      <c r="D41" s="14" t="s">
        <v>312</v>
      </c>
      <c r="E41" s="15">
        <v>10</v>
      </c>
      <c r="F41" s="34"/>
      <c r="G41" s="15"/>
      <c r="H41" s="126" t="s">
        <v>34</v>
      </c>
      <c r="I41" s="126" t="s">
        <v>292</v>
      </c>
      <c r="J41" s="126"/>
      <c r="K41" s="141" t="s">
        <v>297</v>
      </c>
      <c r="N41" s="133">
        <v>37</v>
      </c>
      <c r="O41" s="34">
        <v>65</v>
      </c>
      <c r="P41" s="34">
        <v>93</v>
      </c>
      <c r="Q41" s="34">
        <v>96</v>
      </c>
      <c r="R41" s="34">
        <v>99</v>
      </c>
    </row>
    <row r="42" spans="1:18" ht="12.75">
      <c r="A42" s="165">
        <v>5</v>
      </c>
      <c r="B42" s="166" t="s">
        <v>228</v>
      </c>
      <c r="C42" s="167">
        <v>200</v>
      </c>
      <c r="D42" s="168" t="s">
        <v>313</v>
      </c>
      <c r="E42" s="167">
        <v>21</v>
      </c>
      <c r="F42" s="34"/>
      <c r="G42" s="15"/>
      <c r="H42" s="126" t="s">
        <v>45</v>
      </c>
      <c r="I42" s="126" t="s">
        <v>292</v>
      </c>
      <c r="J42" s="126"/>
      <c r="K42" s="169" t="s">
        <v>311</v>
      </c>
      <c r="N42" s="133">
        <v>38</v>
      </c>
      <c r="O42" s="34">
        <v>65</v>
      </c>
      <c r="P42" s="34">
        <v>93</v>
      </c>
      <c r="Q42" s="34">
        <v>96</v>
      </c>
      <c r="R42" s="34">
        <v>99</v>
      </c>
    </row>
    <row r="43" spans="1:18" ht="12.75">
      <c r="A43" s="140">
        <v>0</v>
      </c>
      <c r="B43" s="164" t="s">
        <v>314</v>
      </c>
      <c r="C43" s="15">
        <v>15</v>
      </c>
      <c r="D43" s="14" t="s">
        <v>315</v>
      </c>
      <c r="E43" s="15">
        <v>34</v>
      </c>
      <c r="F43" s="34"/>
      <c r="G43" s="15"/>
      <c r="H43" s="126" t="s">
        <v>45</v>
      </c>
      <c r="I43" s="126" t="s">
        <v>316</v>
      </c>
      <c r="J43" s="126"/>
      <c r="K43" s="141" t="s">
        <v>317</v>
      </c>
      <c r="N43" s="133">
        <v>39</v>
      </c>
      <c r="O43" s="34">
        <v>66</v>
      </c>
      <c r="P43" s="34">
        <v>94</v>
      </c>
      <c r="Q43" s="34">
        <v>96</v>
      </c>
      <c r="R43" s="34">
        <v>99</v>
      </c>
    </row>
    <row r="44" spans="1:18" ht="12.75">
      <c r="A44" s="140">
        <v>0</v>
      </c>
      <c r="B44" s="164" t="s">
        <v>235</v>
      </c>
      <c r="C44" s="15">
        <v>16</v>
      </c>
      <c r="D44" s="14" t="s">
        <v>318</v>
      </c>
      <c r="E44" s="15">
        <v>13</v>
      </c>
      <c r="F44" s="34"/>
      <c r="G44" s="15"/>
      <c r="H44" s="126" t="s">
        <v>38</v>
      </c>
      <c r="I44" s="126" t="s">
        <v>34</v>
      </c>
      <c r="J44" s="126"/>
      <c r="K44" s="141" t="s">
        <v>209</v>
      </c>
      <c r="N44" s="133">
        <v>40</v>
      </c>
      <c r="O44" s="34">
        <v>67</v>
      </c>
      <c r="P44" s="34">
        <v>94</v>
      </c>
      <c r="Q44" s="34">
        <v>96</v>
      </c>
      <c r="R44" s="34">
        <v>99</v>
      </c>
    </row>
    <row r="45" spans="1:18" ht="12.75">
      <c r="A45" s="140">
        <v>2</v>
      </c>
      <c r="B45" s="164" t="s">
        <v>220</v>
      </c>
      <c r="C45" s="15">
        <v>143</v>
      </c>
      <c r="D45" s="14" t="s">
        <v>319</v>
      </c>
      <c r="E45" s="15">
        <v>3</v>
      </c>
      <c r="F45" s="34"/>
      <c r="G45" s="15"/>
      <c r="H45" s="126" t="s">
        <v>200</v>
      </c>
      <c r="I45" s="126" t="s">
        <v>203</v>
      </c>
      <c r="J45" s="126"/>
      <c r="K45" s="141" t="s">
        <v>320</v>
      </c>
      <c r="N45" s="133">
        <v>41</v>
      </c>
      <c r="O45" s="34">
        <v>67</v>
      </c>
      <c r="P45" s="34">
        <v>94</v>
      </c>
      <c r="Q45" s="34">
        <v>96</v>
      </c>
      <c r="R45" s="34">
        <v>99</v>
      </c>
    </row>
    <row r="46" spans="1:18" ht="12.75">
      <c r="A46" s="140">
        <v>3</v>
      </c>
      <c r="B46" s="164" t="s">
        <v>321</v>
      </c>
      <c r="C46" s="15">
        <v>168</v>
      </c>
      <c r="D46" s="14" t="s">
        <v>322</v>
      </c>
      <c r="E46" s="15">
        <v>4</v>
      </c>
      <c r="F46" s="34"/>
      <c r="G46" s="15"/>
      <c r="H46" s="126" t="s">
        <v>38</v>
      </c>
      <c r="I46" s="126" t="s">
        <v>34</v>
      </c>
      <c r="J46" s="126"/>
      <c r="K46" s="141" t="s">
        <v>209</v>
      </c>
      <c r="N46" s="133">
        <v>42</v>
      </c>
      <c r="O46" s="34">
        <v>68</v>
      </c>
      <c r="P46" s="34">
        <v>95</v>
      </c>
      <c r="Q46" s="34">
        <v>97</v>
      </c>
      <c r="R46" s="34">
        <v>99</v>
      </c>
    </row>
    <row r="47" spans="1:18" ht="12.75">
      <c r="A47" s="140">
        <v>0</v>
      </c>
      <c r="B47" s="164" t="s">
        <v>230</v>
      </c>
      <c r="C47" s="15">
        <v>17</v>
      </c>
      <c r="D47" s="14" t="s">
        <v>323</v>
      </c>
      <c r="E47" s="15">
        <v>26</v>
      </c>
      <c r="F47" s="34"/>
      <c r="G47" s="15"/>
      <c r="H47" s="126" t="s">
        <v>200</v>
      </c>
      <c r="I47" s="126" t="s">
        <v>292</v>
      </c>
      <c r="J47" s="126"/>
      <c r="K47" s="141" t="s">
        <v>324</v>
      </c>
      <c r="N47" s="133">
        <v>43</v>
      </c>
      <c r="O47" s="34">
        <v>69</v>
      </c>
      <c r="P47" s="34">
        <v>96</v>
      </c>
      <c r="Q47" s="34">
        <v>97</v>
      </c>
      <c r="R47" s="34">
        <v>99</v>
      </c>
    </row>
    <row r="48" spans="1:18" ht="12.75">
      <c r="A48" s="140">
        <v>0</v>
      </c>
      <c r="B48" s="164" t="s">
        <v>205</v>
      </c>
      <c r="C48" s="15">
        <v>18</v>
      </c>
      <c r="D48" s="14" t="s">
        <v>325</v>
      </c>
      <c r="E48" s="15">
        <v>48</v>
      </c>
      <c r="F48" s="34"/>
      <c r="G48" s="15"/>
      <c r="H48" s="126" t="s">
        <v>36</v>
      </c>
      <c r="I48" s="126" t="s">
        <v>38</v>
      </c>
      <c r="J48" s="126"/>
      <c r="K48" s="141" t="s">
        <v>207</v>
      </c>
      <c r="N48" s="133">
        <v>44</v>
      </c>
      <c r="O48" s="34">
        <v>70</v>
      </c>
      <c r="P48" s="34">
        <v>96</v>
      </c>
      <c r="Q48" s="34">
        <v>97</v>
      </c>
      <c r="R48" s="34">
        <v>99</v>
      </c>
    </row>
    <row r="49" spans="1:18" ht="12.75">
      <c r="A49" s="140">
        <v>1</v>
      </c>
      <c r="B49" s="164" t="s">
        <v>205</v>
      </c>
      <c r="C49" s="15">
        <v>124</v>
      </c>
      <c r="D49" s="14" t="s">
        <v>326</v>
      </c>
      <c r="E49" s="15">
        <v>26</v>
      </c>
      <c r="F49" s="34"/>
      <c r="G49" s="15"/>
      <c r="H49" s="126" t="s">
        <v>36</v>
      </c>
      <c r="I49" s="126" t="s">
        <v>38</v>
      </c>
      <c r="J49" s="126"/>
      <c r="K49" s="141" t="s">
        <v>207</v>
      </c>
      <c r="N49" s="133">
        <v>45</v>
      </c>
      <c r="O49" s="34">
        <v>70</v>
      </c>
      <c r="P49" s="34">
        <v>97</v>
      </c>
      <c r="Q49" s="34">
        <v>97</v>
      </c>
      <c r="R49" s="34">
        <v>99</v>
      </c>
    </row>
    <row r="50" spans="1:18" ht="12.75">
      <c r="A50" s="140">
        <v>0</v>
      </c>
      <c r="B50" s="164" t="s">
        <v>205</v>
      </c>
      <c r="C50" s="15">
        <v>19</v>
      </c>
      <c r="D50" s="14" t="s">
        <v>327</v>
      </c>
      <c r="E50" s="15">
        <v>39</v>
      </c>
      <c r="F50" s="34"/>
      <c r="G50" s="15"/>
      <c r="H50" s="126" t="s">
        <v>36</v>
      </c>
      <c r="I50" s="126" t="s">
        <v>38</v>
      </c>
      <c r="J50" s="126"/>
      <c r="K50" s="141" t="s">
        <v>207</v>
      </c>
      <c r="N50" s="133">
        <v>46</v>
      </c>
      <c r="O50" s="34">
        <v>71</v>
      </c>
      <c r="P50" s="34">
        <v>97</v>
      </c>
      <c r="Q50" s="34">
        <v>98</v>
      </c>
      <c r="R50" s="34">
        <v>99</v>
      </c>
    </row>
    <row r="51" spans="1:18" ht="12.75">
      <c r="A51" s="140">
        <v>0</v>
      </c>
      <c r="B51" s="164" t="s">
        <v>230</v>
      </c>
      <c r="C51" s="15">
        <v>20</v>
      </c>
      <c r="D51" s="14" t="s">
        <v>328</v>
      </c>
      <c r="E51" s="15">
        <v>54</v>
      </c>
      <c r="F51" s="34"/>
      <c r="G51" s="15"/>
      <c r="H51" s="126" t="s">
        <v>201</v>
      </c>
      <c r="I51" s="126" t="s">
        <v>292</v>
      </c>
      <c r="J51" s="126"/>
      <c r="K51" s="141" t="s">
        <v>329</v>
      </c>
      <c r="N51" s="133">
        <v>47</v>
      </c>
      <c r="O51" s="34">
        <v>72</v>
      </c>
      <c r="P51" s="34">
        <v>98</v>
      </c>
      <c r="Q51" s="34">
        <v>98</v>
      </c>
      <c r="R51" s="34">
        <v>99</v>
      </c>
    </row>
    <row r="52" spans="1:18" ht="12.75">
      <c r="A52" s="140">
        <v>0</v>
      </c>
      <c r="B52" s="164" t="s">
        <v>230</v>
      </c>
      <c r="C52" s="15">
        <v>22</v>
      </c>
      <c r="D52" s="14" t="s">
        <v>330</v>
      </c>
      <c r="E52" s="15">
        <v>38</v>
      </c>
      <c r="F52" s="34"/>
      <c r="G52" s="15"/>
      <c r="H52" s="126" t="s">
        <v>316</v>
      </c>
      <c r="I52" s="126" t="s">
        <v>292</v>
      </c>
      <c r="J52" s="126"/>
      <c r="K52" s="141" t="s">
        <v>331</v>
      </c>
      <c r="N52" s="133">
        <v>48</v>
      </c>
      <c r="O52" s="34">
        <v>73</v>
      </c>
      <c r="P52" s="34">
        <v>98</v>
      </c>
      <c r="Q52" s="34">
        <v>98</v>
      </c>
      <c r="R52" s="34">
        <v>99</v>
      </c>
    </row>
    <row r="53" spans="1:18" ht="12.75">
      <c r="A53" s="140">
        <v>0</v>
      </c>
      <c r="B53" s="164" t="s">
        <v>230</v>
      </c>
      <c r="C53" s="15">
        <v>21</v>
      </c>
      <c r="D53" s="14" t="s">
        <v>332</v>
      </c>
      <c r="E53" s="15">
        <v>31</v>
      </c>
      <c r="F53" s="34"/>
      <c r="G53" s="15"/>
      <c r="H53" s="126" t="s">
        <v>45</v>
      </c>
      <c r="I53" s="126" t="s">
        <v>292</v>
      </c>
      <c r="J53" s="126"/>
      <c r="K53" s="141" t="s">
        <v>311</v>
      </c>
      <c r="N53" s="133">
        <v>49</v>
      </c>
      <c r="O53" s="34">
        <v>73</v>
      </c>
      <c r="P53" s="34">
        <v>99</v>
      </c>
      <c r="Q53" s="34">
        <v>98</v>
      </c>
      <c r="R53" s="34">
        <v>99</v>
      </c>
    </row>
    <row r="54" spans="1:18" ht="12.75">
      <c r="A54" s="140">
        <v>4</v>
      </c>
      <c r="B54" s="164" t="s">
        <v>333</v>
      </c>
      <c r="C54" s="15">
        <v>183</v>
      </c>
      <c r="D54" s="14" t="s">
        <v>334</v>
      </c>
      <c r="E54" s="15">
        <v>12</v>
      </c>
      <c r="F54" s="34"/>
      <c r="G54" s="15"/>
      <c r="H54" s="126" t="s">
        <v>200</v>
      </c>
      <c r="I54" s="126" t="s">
        <v>201</v>
      </c>
      <c r="J54" s="126"/>
      <c r="K54" s="141" t="s">
        <v>202</v>
      </c>
      <c r="N54" s="133">
        <v>50</v>
      </c>
      <c r="O54" s="34">
        <v>74</v>
      </c>
      <c r="P54" s="34">
        <v>99</v>
      </c>
      <c r="Q54" s="34">
        <v>99</v>
      </c>
      <c r="R54" s="34">
        <v>99</v>
      </c>
    </row>
    <row r="55" spans="1:18" ht="12.75">
      <c r="A55" s="140">
        <v>0</v>
      </c>
      <c r="B55" s="164" t="s">
        <v>220</v>
      </c>
      <c r="C55" s="15">
        <v>23</v>
      </c>
      <c r="D55" s="14" t="s">
        <v>335</v>
      </c>
      <c r="E55" s="15">
        <v>24</v>
      </c>
      <c r="F55" s="34"/>
      <c r="G55" s="15"/>
      <c r="H55" s="126" t="s">
        <v>200</v>
      </c>
      <c r="I55" s="126" t="s">
        <v>46</v>
      </c>
      <c r="J55" s="126"/>
      <c r="K55" s="141" t="s">
        <v>336</v>
      </c>
      <c r="N55" s="133">
        <v>51</v>
      </c>
      <c r="O55" s="34">
        <v>75</v>
      </c>
      <c r="P55" s="34">
        <v>99</v>
      </c>
      <c r="Q55" s="34">
        <v>99</v>
      </c>
      <c r="R55" s="34">
        <v>99</v>
      </c>
    </row>
    <row r="56" spans="1:18" ht="12.75">
      <c r="A56" s="140">
        <v>0</v>
      </c>
      <c r="B56" s="164" t="s">
        <v>321</v>
      </c>
      <c r="C56" s="15">
        <v>24</v>
      </c>
      <c r="D56" s="14" t="s">
        <v>337</v>
      </c>
      <c r="E56" s="15">
        <v>16</v>
      </c>
      <c r="F56" s="34"/>
      <c r="G56" s="15"/>
      <c r="H56" s="126" t="s">
        <v>200</v>
      </c>
      <c r="I56" s="126" t="s">
        <v>40</v>
      </c>
      <c r="J56" s="126"/>
      <c r="K56" s="141" t="s">
        <v>299</v>
      </c>
      <c r="N56" s="133">
        <v>52</v>
      </c>
      <c r="O56" s="34">
        <v>76</v>
      </c>
      <c r="P56" s="34">
        <v>99</v>
      </c>
      <c r="Q56" s="34">
        <v>99</v>
      </c>
      <c r="R56" s="34">
        <v>99</v>
      </c>
    </row>
    <row r="57" spans="1:18" ht="12.75">
      <c r="A57" s="140">
        <v>0</v>
      </c>
      <c r="B57" s="164" t="s">
        <v>225</v>
      </c>
      <c r="C57" s="15">
        <v>25</v>
      </c>
      <c r="D57" s="14" t="s">
        <v>338</v>
      </c>
      <c r="E57" s="15">
        <v>40</v>
      </c>
      <c r="F57" s="34"/>
      <c r="G57" s="15"/>
      <c r="H57" s="126" t="s">
        <v>45</v>
      </c>
      <c r="I57" s="126" t="s">
        <v>38</v>
      </c>
      <c r="J57" s="126"/>
      <c r="K57" s="141" t="s">
        <v>339</v>
      </c>
      <c r="N57" s="133">
        <v>53</v>
      </c>
      <c r="O57" s="34">
        <v>76</v>
      </c>
      <c r="P57" s="34">
        <v>99</v>
      </c>
      <c r="Q57" s="34">
        <v>99</v>
      </c>
      <c r="R57" s="34">
        <v>99</v>
      </c>
    </row>
    <row r="58" spans="1:18" ht="12.75">
      <c r="A58" s="140">
        <v>4</v>
      </c>
      <c r="B58" s="164" t="s">
        <v>333</v>
      </c>
      <c r="C58" s="15">
        <v>185</v>
      </c>
      <c r="D58" s="14" t="s">
        <v>340</v>
      </c>
      <c r="E58" s="15">
        <v>20</v>
      </c>
      <c r="F58" s="34"/>
      <c r="G58" s="15"/>
      <c r="H58" s="126" t="s">
        <v>200</v>
      </c>
      <c r="I58" s="126" t="s">
        <v>203</v>
      </c>
      <c r="J58" s="126"/>
      <c r="K58" s="141" t="s">
        <v>320</v>
      </c>
      <c r="N58" s="133">
        <v>54</v>
      </c>
      <c r="O58" s="34">
        <v>77</v>
      </c>
      <c r="P58" s="34">
        <v>99</v>
      </c>
      <c r="Q58" s="34">
        <v>99</v>
      </c>
      <c r="R58" s="34">
        <v>99</v>
      </c>
    </row>
    <row r="59" spans="1:18" ht="12.75">
      <c r="A59" s="140">
        <v>1</v>
      </c>
      <c r="B59" s="164" t="s">
        <v>225</v>
      </c>
      <c r="C59" s="15">
        <v>125</v>
      </c>
      <c r="D59" s="14" t="s">
        <v>341</v>
      </c>
      <c r="E59" s="15">
        <v>12</v>
      </c>
      <c r="F59" s="34"/>
      <c r="G59" s="15"/>
      <c r="H59" s="126" t="s">
        <v>292</v>
      </c>
      <c r="I59" s="126" t="s">
        <v>40</v>
      </c>
      <c r="J59" s="126"/>
      <c r="K59" s="141" t="s">
        <v>342</v>
      </c>
      <c r="N59" s="133">
        <v>55</v>
      </c>
      <c r="O59" s="34">
        <v>78</v>
      </c>
      <c r="P59" s="34">
        <v>99</v>
      </c>
      <c r="Q59" s="34">
        <v>99</v>
      </c>
      <c r="R59" s="34">
        <v>99</v>
      </c>
    </row>
    <row r="60" spans="1:18" ht="12.75">
      <c r="A60" s="140">
        <v>0</v>
      </c>
      <c r="B60" s="164" t="s">
        <v>230</v>
      </c>
      <c r="C60" s="15">
        <v>26</v>
      </c>
      <c r="D60" s="14" t="s">
        <v>343</v>
      </c>
      <c r="E60" s="15">
        <v>37</v>
      </c>
      <c r="F60" s="34"/>
      <c r="G60" s="15"/>
      <c r="H60" s="126" t="s">
        <v>200</v>
      </c>
      <c r="I60" s="126" t="s">
        <v>292</v>
      </c>
      <c r="J60" s="126"/>
      <c r="K60" s="141" t="s">
        <v>324</v>
      </c>
      <c r="N60" s="133">
        <v>56</v>
      </c>
      <c r="O60" s="34">
        <v>78</v>
      </c>
      <c r="P60" s="34">
        <v>99</v>
      </c>
      <c r="Q60" s="34">
        <v>99</v>
      </c>
      <c r="R60" s="34">
        <v>99</v>
      </c>
    </row>
    <row r="61" spans="1:18" ht="12.75">
      <c r="A61" s="140">
        <v>1</v>
      </c>
      <c r="B61" s="164" t="s">
        <v>303</v>
      </c>
      <c r="C61" s="15">
        <v>126</v>
      </c>
      <c r="D61" s="14" t="s">
        <v>344</v>
      </c>
      <c r="E61" s="15">
        <v>3</v>
      </c>
      <c r="F61" s="34"/>
      <c r="G61" s="15"/>
      <c r="H61" s="126" t="s">
        <v>38</v>
      </c>
      <c r="I61" s="126" t="s">
        <v>45</v>
      </c>
      <c r="J61" s="126"/>
      <c r="K61" s="141" t="s">
        <v>345</v>
      </c>
      <c r="N61" s="133">
        <v>57</v>
      </c>
      <c r="O61" s="34">
        <v>79</v>
      </c>
      <c r="P61" s="34">
        <v>99</v>
      </c>
      <c r="Q61" s="34">
        <v>99</v>
      </c>
      <c r="R61" s="34">
        <v>99</v>
      </c>
    </row>
    <row r="62" spans="1:18" ht="12.75">
      <c r="A62" s="140">
        <v>0</v>
      </c>
      <c r="B62" s="164" t="s">
        <v>303</v>
      </c>
      <c r="C62" s="15">
        <v>27</v>
      </c>
      <c r="D62" s="14" t="s">
        <v>346</v>
      </c>
      <c r="E62" s="15">
        <v>14</v>
      </c>
      <c r="F62" s="34"/>
      <c r="G62" s="15"/>
      <c r="H62" s="126" t="s">
        <v>38</v>
      </c>
      <c r="I62" s="126" t="s">
        <v>201</v>
      </c>
      <c r="J62" s="126"/>
      <c r="K62" s="141" t="s">
        <v>302</v>
      </c>
      <c r="N62" s="133">
        <v>58</v>
      </c>
      <c r="O62" s="34">
        <v>79</v>
      </c>
      <c r="P62" s="34">
        <v>99</v>
      </c>
      <c r="Q62" s="34">
        <v>99</v>
      </c>
      <c r="R62" s="34">
        <v>99</v>
      </c>
    </row>
    <row r="63" spans="1:18" ht="12.75">
      <c r="A63" s="140">
        <v>1</v>
      </c>
      <c r="B63" s="164" t="s">
        <v>225</v>
      </c>
      <c r="C63" s="15">
        <v>127</v>
      </c>
      <c r="D63" s="14" t="s">
        <v>347</v>
      </c>
      <c r="E63" s="15">
        <v>31</v>
      </c>
      <c r="F63" s="34"/>
      <c r="G63" s="15"/>
      <c r="H63" s="126" t="s">
        <v>38</v>
      </c>
      <c r="I63" s="126" t="s">
        <v>46</v>
      </c>
      <c r="J63" s="126"/>
      <c r="K63" s="141" t="s">
        <v>348</v>
      </c>
      <c r="N63" s="133">
        <v>59</v>
      </c>
      <c r="O63" s="34">
        <v>80</v>
      </c>
      <c r="P63" s="34">
        <v>99</v>
      </c>
      <c r="Q63" s="34">
        <v>99</v>
      </c>
      <c r="R63" s="34">
        <v>99</v>
      </c>
    </row>
    <row r="64" spans="1:18" ht="13.5" thickBot="1">
      <c r="A64" s="140">
        <v>0</v>
      </c>
      <c r="B64" s="164" t="s">
        <v>235</v>
      </c>
      <c r="C64" s="15">
        <v>28</v>
      </c>
      <c r="D64" s="14" t="s">
        <v>349</v>
      </c>
      <c r="E64" s="15">
        <v>5</v>
      </c>
      <c r="F64" s="34"/>
      <c r="G64" s="15"/>
      <c r="H64" s="126" t="s">
        <v>200</v>
      </c>
      <c r="I64" s="126" t="s">
        <v>34</v>
      </c>
      <c r="J64" s="126"/>
      <c r="K64" s="141" t="s">
        <v>350</v>
      </c>
      <c r="N64" s="175">
        <v>60</v>
      </c>
      <c r="O64" s="176">
        <v>80</v>
      </c>
      <c r="P64" s="176">
        <v>99</v>
      </c>
      <c r="Q64" s="176">
        <v>99</v>
      </c>
      <c r="R64" s="176">
        <v>99</v>
      </c>
    </row>
    <row r="65" spans="1:11" ht="12.75">
      <c r="A65" s="140">
        <v>0</v>
      </c>
      <c r="B65" s="164" t="s">
        <v>230</v>
      </c>
      <c r="C65" s="15">
        <v>29</v>
      </c>
      <c r="D65" s="14" t="s">
        <v>351</v>
      </c>
      <c r="E65" s="15">
        <v>12</v>
      </c>
      <c r="F65" s="34"/>
      <c r="G65" s="15"/>
      <c r="H65" s="126" t="s">
        <v>201</v>
      </c>
      <c r="I65" s="126" t="s">
        <v>38</v>
      </c>
      <c r="J65" s="126"/>
      <c r="K65" s="141" t="s">
        <v>352</v>
      </c>
    </row>
    <row r="66" spans="1:11" ht="12.75">
      <c r="A66" s="140">
        <v>0</v>
      </c>
      <c r="B66" s="164" t="s">
        <v>225</v>
      </c>
      <c r="C66" s="15">
        <v>34</v>
      </c>
      <c r="D66" s="14" t="s">
        <v>353</v>
      </c>
      <c r="E66" s="15">
        <v>18</v>
      </c>
      <c r="F66" s="34"/>
      <c r="G66" s="15"/>
      <c r="H66" s="126" t="s">
        <v>34</v>
      </c>
      <c r="I66" s="126" t="s">
        <v>354</v>
      </c>
      <c r="J66" s="126"/>
      <c r="K66" s="141" t="s">
        <v>355</v>
      </c>
    </row>
    <row r="67" spans="1:11" ht="12.75">
      <c r="A67" s="140">
        <v>0</v>
      </c>
      <c r="B67" s="164" t="s">
        <v>225</v>
      </c>
      <c r="C67" s="15">
        <v>33</v>
      </c>
      <c r="D67" s="14" t="s">
        <v>356</v>
      </c>
      <c r="E67" s="15">
        <v>32</v>
      </c>
      <c r="F67" s="34"/>
      <c r="G67" s="15"/>
      <c r="H67" s="126" t="s">
        <v>34</v>
      </c>
      <c r="I67" s="126" t="s">
        <v>357</v>
      </c>
      <c r="J67" s="126"/>
      <c r="K67" s="141" t="s">
        <v>358</v>
      </c>
    </row>
    <row r="68" spans="1:11" ht="12.75">
      <c r="A68" s="140">
        <v>0</v>
      </c>
      <c r="B68" s="164" t="s">
        <v>225</v>
      </c>
      <c r="C68" s="15">
        <v>31</v>
      </c>
      <c r="D68" s="14" t="s">
        <v>359</v>
      </c>
      <c r="E68" s="15">
        <v>42</v>
      </c>
      <c r="F68" s="34"/>
      <c r="G68" s="15"/>
      <c r="H68" s="126" t="s">
        <v>34</v>
      </c>
      <c r="I68" s="126" t="s">
        <v>360</v>
      </c>
      <c r="J68" s="126"/>
      <c r="K68" s="141" t="s">
        <v>361</v>
      </c>
    </row>
    <row r="69" spans="1:11" ht="12.75">
      <c r="A69" s="140">
        <v>0</v>
      </c>
      <c r="B69" s="164" t="s">
        <v>225</v>
      </c>
      <c r="C69" s="15">
        <v>32</v>
      </c>
      <c r="D69" s="14" t="s">
        <v>362</v>
      </c>
      <c r="E69" s="15">
        <v>33</v>
      </c>
      <c r="F69" s="34"/>
      <c r="G69" s="15"/>
      <c r="H69" s="126" t="s">
        <v>34</v>
      </c>
      <c r="I69" s="126" t="s">
        <v>363</v>
      </c>
      <c r="J69" s="126"/>
      <c r="K69" s="141" t="s">
        <v>364</v>
      </c>
    </row>
    <row r="70" spans="1:11" ht="12.75">
      <c r="A70" s="140">
        <v>0</v>
      </c>
      <c r="B70" s="164" t="s">
        <v>230</v>
      </c>
      <c r="C70" s="15">
        <v>30</v>
      </c>
      <c r="D70" s="14" t="s">
        <v>365</v>
      </c>
      <c r="E70" s="15">
        <v>29</v>
      </c>
      <c r="F70" s="34"/>
      <c r="G70" s="15"/>
      <c r="H70" s="126" t="s">
        <v>40</v>
      </c>
      <c r="I70" s="126" t="s">
        <v>39</v>
      </c>
      <c r="J70" s="126"/>
      <c r="K70" s="141" t="s">
        <v>366</v>
      </c>
    </row>
    <row r="71" spans="1:11" ht="12.75">
      <c r="A71" s="140">
        <v>2</v>
      </c>
      <c r="B71" s="164" t="s">
        <v>228</v>
      </c>
      <c r="C71" s="15">
        <v>157</v>
      </c>
      <c r="D71" s="14" t="s">
        <v>367</v>
      </c>
      <c r="E71" s="15">
        <v>8</v>
      </c>
      <c r="F71" s="34"/>
      <c r="G71" s="15"/>
      <c r="H71" s="126" t="s">
        <v>37</v>
      </c>
      <c r="I71" s="126" t="s">
        <v>38</v>
      </c>
      <c r="J71" s="126"/>
      <c r="K71" s="141" t="s">
        <v>217</v>
      </c>
    </row>
    <row r="72" spans="1:11" ht="12.75">
      <c r="A72" s="140">
        <v>3</v>
      </c>
      <c r="B72" s="164" t="s">
        <v>303</v>
      </c>
      <c r="C72" s="15">
        <v>173</v>
      </c>
      <c r="D72" s="14" t="s">
        <v>368</v>
      </c>
      <c r="E72" s="15">
        <v>14</v>
      </c>
      <c r="F72" s="34"/>
      <c r="G72" s="15"/>
      <c r="H72" s="126" t="s">
        <v>38</v>
      </c>
      <c r="I72" s="126" t="s">
        <v>37</v>
      </c>
      <c r="J72" s="126"/>
      <c r="K72" s="141" t="s">
        <v>369</v>
      </c>
    </row>
    <row r="73" spans="1:11" ht="12.75">
      <c r="A73" s="140">
        <v>0</v>
      </c>
      <c r="B73" s="164" t="s">
        <v>303</v>
      </c>
      <c r="C73" s="15">
        <v>36</v>
      </c>
      <c r="D73" s="14" t="s">
        <v>370</v>
      </c>
      <c r="E73" s="15">
        <v>20</v>
      </c>
      <c r="F73" s="34"/>
      <c r="G73" s="15"/>
      <c r="H73" s="126" t="s">
        <v>38</v>
      </c>
      <c r="I73" s="126" t="s">
        <v>37</v>
      </c>
      <c r="J73" s="126"/>
      <c r="K73" s="141" t="s">
        <v>369</v>
      </c>
    </row>
    <row r="74" spans="1:11" ht="12.75">
      <c r="A74" s="140">
        <v>2</v>
      </c>
      <c r="B74" s="164" t="s">
        <v>220</v>
      </c>
      <c r="C74" s="15">
        <v>145</v>
      </c>
      <c r="D74" s="14" t="s">
        <v>371</v>
      </c>
      <c r="E74" s="15">
        <v>3</v>
      </c>
      <c r="F74" s="34"/>
      <c r="G74" s="15"/>
      <c r="H74" s="126" t="s">
        <v>45</v>
      </c>
      <c r="I74" s="126" t="s">
        <v>292</v>
      </c>
      <c r="J74" s="126"/>
      <c r="K74" s="141" t="s">
        <v>311</v>
      </c>
    </row>
    <row r="75" spans="1:11" ht="12.75">
      <c r="A75" s="140">
        <v>0</v>
      </c>
      <c r="B75" s="164" t="s">
        <v>230</v>
      </c>
      <c r="C75" s="15">
        <v>35</v>
      </c>
      <c r="D75" s="14" t="s">
        <v>372</v>
      </c>
      <c r="E75" s="15">
        <v>39</v>
      </c>
      <c r="F75" s="34"/>
      <c r="G75" s="15"/>
      <c r="H75" s="126" t="s">
        <v>203</v>
      </c>
      <c r="I75" s="126" t="s">
        <v>200</v>
      </c>
      <c r="J75" s="126"/>
      <c r="K75" s="141" t="s">
        <v>373</v>
      </c>
    </row>
    <row r="76" spans="1:11" ht="12.75">
      <c r="A76" s="140">
        <v>0</v>
      </c>
      <c r="B76" s="164" t="s">
        <v>230</v>
      </c>
      <c r="C76" s="15">
        <v>37</v>
      </c>
      <c r="D76" s="14" t="s">
        <v>374</v>
      </c>
      <c r="E76" s="15">
        <v>40</v>
      </c>
      <c r="F76" s="34"/>
      <c r="G76" s="15"/>
      <c r="H76" s="126" t="s">
        <v>292</v>
      </c>
      <c r="I76" s="126" t="s">
        <v>316</v>
      </c>
      <c r="J76" s="126"/>
      <c r="K76" s="141" t="s">
        <v>375</v>
      </c>
    </row>
    <row r="77" spans="1:11" ht="12.75">
      <c r="A77" s="140">
        <v>0</v>
      </c>
      <c r="B77" s="164" t="s">
        <v>225</v>
      </c>
      <c r="C77" s="15">
        <v>38</v>
      </c>
      <c r="D77" s="14" t="s">
        <v>376</v>
      </c>
      <c r="E77" s="15">
        <v>50</v>
      </c>
      <c r="F77" s="34"/>
      <c r="G77" s="15"/>
      <c r="H77" s="126" t="s">
        <v>37</v>
      </c>
      <c r="I77" s="126" t="s">
        <v>40</v>
      </c>
      <c r="J77" s="126"/>
      <c r="K77" s="141" t="s">
        <v>377</v>
      </c>
    </row>
    <row r="78" spans="1:11" ht="12.75">
      <c r="A78" s="140">
        <v>0</v>
      </c>
      <c r="B78" s="164" t="s">
        <v>225</v>
      </c>
      <c r="C78" s="15">
        <v>39</v>
      </c>
      <c r="D78" s="14" t="s">
        <v>378</v>
      </c>
      <c r="E78" s="15">
        <v>54</v>
      </c>
      <c r="F78" s="34"/>
      <c r="G78" s="15"/>
      <c r="H78" s="126" t="s">
        <v>38</v>
      </c>
      <c r="I78" s="126" t="s">
        <v>40</v>
      </c>
      <c r="J78" s="126"/>
      <c r="K78" s="141" t="s">
        <v>227</v>
      </c>
    </row>
    <row r="79" spans="1:11" ht="12.75">
      <c r="A79" s="140">
        <v>0</v>
      </c>
      <c r="B79" s="164" t="s">
        <v>230</v>
      </c>
      <c r="C79" s="15">
        <v>40</v>
      </c>
      <c r="D79" s="14" t="s">
        <v>379</v>
      </c>
      <c r="E79" s="15">
        <v>22</v>
      </c>
      <c r="F79" s="34"/>
      <c r="G79" s="15"/>
      <c r="H79" s="126" t="s">
        <v>292</v>
      </c>
      <c r="I79" s="126" t="s">
        <v>201</v>
      </c>
      <c r="J79" s="126"/>
      <c r="K79" s="141" t="s">
        <v>380</v>
      </c>
    </row>
    <row r="80" spans="1:11" ht="12.75">
      <c r="A80" s="140">
        <v>0</v>
      </c>
      <c r="B80" s="164" t="s">
        <v>235</v>
      </c>
      <c r="C80" s="15">
        <v>41</v>
      </c>
      <c r="D80" s="14" t="s">
        <v>381</v>
      </c>
      <c r="E80" s="15">
        <v>10</v>
      </c>
      <c r="F80" s="34"/>
      <c r="G80" s="15"/>
      <c r="H80" s="126" t="s">
        <v>201</v>
      </c>
      <c r="I80" s="126" t="s">
        <v>316</v>
      </c>
      <c r="J80" s="126"/>
      <c r="K80" s="141" t="s">
        <v>382</v>
      </c>
    </row>
    <row r="81" spans="1:11" ht="12.75">
      <c r="A81" s="140">
        <v>5</v>
      </c>
      <c r="B81" s="164" t="s">
        <v>303</v>
      </c>
      <c r="C81" s="15">
        <v>201</v>
      </c>
      <c r="D81" s="14" t="s">
        <v>383</v>
      </c>
      <c r="E81" s="15">
        <v>9</v>
      </c>
      <c r="F81" s="34"/>
      <c r="G81" s="15"/>
      <c r="H81" s="126" t="s">
        <v>38</v>
      </c>
      <c r="I81" s="126" t="s">
        <v>200</v>
      </c>
      <c r="J81" s="126"/>
      <c r="K81" s="141" t="s">
        <v>384</v>
      </c>
    </row>
    <row r="82" spans="1:11" ht="12.75">
      <c r="A82" s="140">
        <v>0</v>
      </c>
      <c r="B82" s="164" t="s">
        <v>220</v>
      </c>
      <c r="C82" s="15">
        <v>42</v>
      </c>
      <c r="D82" s="14" t="s">
        <v>385</v>
      </c>
      <c r="E82" s="15">
        <v>16</v>
      </c>
      <c r="F82" s="34"/>
      <c r="G82" s="15"/>
      <c r="H82" s="126" t="s">
        <v>200</v>
      </c>
      <c r="I82" s="126" t="s">
        <v>46</v>
      </c>
      <c r="J82" s="126"/>
      <c r="K82" s="141" t="s">
        <v>336</v>
      </c>
    </row>
    <row r="83" spans="1:11" ht="12.75">
      <c r="A83" s="140">
        <v>0</v>
      </c>
      <c r="B83" s="164" t="s">
        <v>220</v>
      </c>
      <c r="C83" s="15">
        <v>43</v>
      </c>
      <c r="D83" s="14" t="s">
        <v>386</v>
      </c>
      <c r="E83" s="15">
        <v>29</v>
      </c>
      <c r="F83" s="34"/>
      <c r="G83" s="15"/>
      <c r="H83" s="126" t="s">
        <v>200</v>
      </c>
      <c r="I83" s="126" t="s">
        <v>45</v>
      </c>
      <c r="J83" s="126"/>
      <c r="K83" s="141" t="s">
        <v>387</v>
      </c>
    </row>
    <row r="84" spans="1:11" ht="12.75">
      <c r="A84" s="140">
        <v>5</v>
      </c>
      <c r="B84" s="164" t="s">
        <v>333</v>
      </c>
      <c r="C84" s="15">
        <v>202</v>
      </c>
      <c r="D84" s="14" t="s">
        <v>388</v>
      </c>
      <c r="E84" s="15">
        <v>3</v>
      </c>
      <c r="F84" s="34"/>
      <c r="G84" s="15"/>
      <c r="H84" s="126" t="s">
        <v>46</v>
      </c>
      <c r="I84" s="126" t="s">
        <v>200</v>
      </c>
      <c r="J84" s="126"/>
      <c r="K84" s="141" t="s">
        <v>389</v>
      </c>
    </row>
    <row r="85" spans="1:11" ht="12.75">
      <c r="A85" s="140">
        <v>0</v>
      </c>
      <c r="B85" s="164" t="s">
        <v>225</v>
      </c>
      <c r="C85" s="15">
        <v>44</v>
      </c>
      <c r="D85" s="14" t="s">
        <v>390</v>
      </c>
      <c r="E85" s="15">
        <v>18</v>
      </c>
      <c r="F85" s="34"/>
      <c r="G85" s="15"/>
      <c r="H85" s="126" t="s">
        <v>38</v>
      </c>
      <c r="I85" s="126" t="s">
        <v>40</v>
      </c>
      <c r="J85" s="126"/>
      <c r="K85" s="141" t="s">
        <v>227</v>
      </c>
    </row>
    <row r="86" spans="1:11" ht="12.75">
      <c r="A86" s="140">
        <v>2</v>
      </c>
      <c r="B86" s="164" t="s">
        <v>220</v>
      </c>
      <c r="C86" s="15">
        <v>146</v>
      </c>
      <c r="D86" s="14" t="s">
        <v>391</v>
      </c>
      <c r="E86" s="15">
        <v>12</v>
      </c>
      <c r="F86" s="34"/>
      <c r="G86" s="15"/>
      <c r="H86" s="126" t="s">
        <v>38</v>
      </c>
      <c r="I86" s="126" t="s">
        <v>46</v>
      </c>
      <c r="J86" s="126"/>
      <c r="K86" s="141" t="s">
        <v>348</v>
      </c>
    </row>
    <row r="87" spans="1:11" ht="12.75">
      <c r="A87" s="140">
        <v>3</v>
      </c>
      <c r="B87" s="164" t="s">
        <v>303</v>
      </c>
      <c r="C87" s="15">
        <v>174</v>
      </c>
      <c r="D87" s="14" t="s">
        <v>392</v>
      </c>
      <c r="E87" s="15">
        <v>34</v>
      </c>
      <c r="F87" s="34"/>
      <c r="G87" s="15"/>
      <c r="H87" s="126" t="s">
        <v>38</v>
      </c>
      <c r="I87" s="126" t="s">
        <v>200</v>
      </c>
      <c r="J87" s="126"/>
      <c r="K87" s="141" t="s">
        <v>384</v>
      </c>
    </row>
    <row r="88" spans="1:11" ht="12.75">
      <c r="A88" s="140">
        <v>3</v>
      </c>
      <c r="B88" s="164" t="s">
        <v>228</v>
      </c>
      <c r="C88" s="15">
        <v>170</v>
      </c>
      <c r="D88" s="14" t="s">
        <v>393</v>
      </c>
      <c r="E88" s="15">
        <v>11</v>
      </c>
      <c r="F88" s="34"/>
      <c r="G88" s="15"/>
      <c r="H88" s="126" t="s">
        <v>200</v>
      </c>
      <c r="I88" s="126" t="s">
        <v>37</v>
      </c>
      <c r="J88" s="126"/>
      <c r="K88" s="141" t="s">
        <v>288</v>
      </c>
    </row>
    <row r="89" spans="1:11" ht="12.75">
      <c r="A89" s="140">
        <v>0</v>
      </c>
      <c r="B89" s="164" t="s">
        <v>228</v>
      </c>
      <c r="C89" s="15">
        <v>47</v>
      </c>
      <c r="D89" s="14" t="s">
        <v>394</v>
      </c>
      <c r="E89" s="15">
        <v>18</v>
      </c>
      <c r="F89" s="34"/>
      <c r="G89" s="15"/>
      <c r="H89" s="126" t="s">
        <v>38</v>
      </c>
      <c r="I89" s="126" t="s">
        <v>37</v>
      </c>
      <c r="J89" s="126"/>
      <c r="K89" s="141" t="s">
        <v>369</v>
      </c>
    </row>
    <row r="90" spans="1:11" ht="12.75">
      <c r="A90" s="140">
        <v>0</v>
      </c>
      <c r="B90" s="164" t="s">
        <v>228</v>
      </c>
      <c r="C90" s="15">
        <v>45</v>
      </c>
      <c r="D90" s="14" t="s">
        <v>395</v>
      </c>
      <c r="E90" s="15">
        <v>9</v>
      </c>
      <c r="F90" s="34"/>
      <c r="G90" s="15"/>
      <c r="H90" s="126" t="s">
        <v>38</v>
      </c>
      <c r="I90" s="126" t="s">
        <v>34</v>
      </c>
      <c r="J90" s="126"/>
      <c r="K90" s="141" t="s">
        <v>209</v>
      </c>
    </row>
    <row r="91" spans="1:11" ht="12.75">
      <c r="A91" s="140">
        <v>0</v>
      </c>
      <c r="B91" s="164" t="s">
        <v>228</v>
      </c>
      <c r="C91" s="15">
        <v>46</v>
      </c>
      <c r="D91" s="14" t="s">
        <v>396</v>
      </c>
      <c r="E91" s="15">
        <v>12</v>
      </c>
      <c r="F91" s="34"/>
      <c r="G91" s="15"/>
      <c r="H91" s="126" t="s">
        <v>38</v>
      </c>
      <c r="I91" s="126" t="s">
        <v>36</v>
      </c>
      <c r="J91" s="126"/>
      <c r="K91" s="141" t="s">
        <v>397</v>
      </c>
    </row>
    <row r="92" spans="1:11" ht="12.75">
      <c r="A92" s="140">
        <v>0</v>
      </c>
      <c r="B92" s="164" t="s">
        <v>225</v>
      </c>
      <c r="C92" s="15">
        <v>48</v>
      </c>
      <c r="D92" s="14" t="s">
        <v>398</v>
      </c>
      <c r="E92" s="15">
        <v>29</v>
      </c>
      <c r="F92" s="34"/>
      <c r="G92" s="15"/>
      <c r="H92" s="126" t="s">
        <v>36</v>
      </c>
      <c r="I92" s="126" t="s">
        <v>38</v>
      </c>
      <c r="J92" s="126"/>
      <c r="K92" s="141" t="s">
        <v>207</v>
      </c>
    </row>
    <row r="93" spans="1:11" ht="12.75">
      <c r="A93" s="140">
        <v>0</v>
      </c>
      <c r="B93" s="164" t="s">
        <v>205</v>
      </c>
      <c r="C93" s="15">
        <v>49</v>
      </c>
      <c r="D93" s="14" t="s">
        <v>399</v>
      </c>
      <c r="E93" s="15">
        <v>53</v>
      </c>
      <c r="F93" s="34"/>
      <c r="G93" s="15"/>
      <c r="H93" s="126" t="s">
        <v>37</v>
      </c>
      <c r="I93" s="126" t="s">
        <v>203</v>
      </c>
      <c r="J93" s="126"/>
      <c r="K93" s="141" t="s">
        <v>400</v>
      </c>
    </row>
    <row r="94" spans="1:11" ht="12.75">
      <c r="A94" s="140">
        <v>1</v>
      </c>
      <c r="B94" s="164" t="s">
        <v>220</v>
      </c>
      <c r="C94" s="15">
        <v>128</v>
      </c>
      <c r="D94" s="14" t="s">
        <v>401</v>
      </c>
      <c r="E94" s="15">
        <v>20</v>
      </c>
      <c r="F94" s="34"/>
      <c r="G94" s="15"/>
      <c r="H94" s="126" t="s">
        <v>40</v>
      </c>
      <c r="I94" s="126" t="s">
        <v>200</v>
      </c>
      <c r="J94" s="126"/>
      <c r="K94" s="141" t="s">
        <v>402</v>
      </c>
    </row>
    <row r="95" spans="1:11" ht="12.75">
      <c r="A95" s="140">
        <v>5</v>
      </c>
      <c r="B95" s="164" t="s">
        <v>220</v>
      </c>
      <c r="C95" s="15">
        <v>203</v>
      </c>
      <c r="D95" s="14" t="s">
        <v>403</v>
      </c>
      <c r="E95" s="15">
        <v>5</v>
      </c>
      <c r="F95" s="34"/>
      <c r="G95" s="15"/>
      <c r="H95" s="126" t="s">
        <v>40</v>
      </c>
      <c r="I95" s="126" t="s">
        <v>200</v>
      </c>
      <c r="J95" s="126"/>
      <c r="K95" s="141" t="s">
        <v>402</v>
      </c>
    </row>
    <row r="96" spans="1:11" ht="12.75">
      <c r="A96" s="140">
        <v>0</v>
      </c>
      <c r="B96" s="164" t="s">
        <v>225</v>
      </c>
      <c r="C96" s="15">
        <v>51</v>
      </c>
      <c r="D96" s="14" t="s">
        <v>404</v>
      </c>
      <c r="E96" s="15">
        <v>33</v>
      </c>
      <c r="F96" s="34"/>
      <c r="G96" s="15"/>
      <c r="H96" s="126" t="s">
        <v>34</v>
      </c>
      <c r="I96" s="126" t="s">
        <v>200</v>
      </c>
      <c r="J96" s="126"/>
      <c r="K96" s="141" t="s">
        <v>221</v>
      </c>
    </row>
    <row r="97" spans="1:11" ht="12.75">
      <c r="A97" s="140">
        <v>0</v>
      </c>
      <c r="B97" s="164" t="s">
        <v>230</v>
      </c>
      <c r="C97" s="15">
        <v>52</v>
      </c>
      <c r="D97" s="14" t="s">
        <v>405</v>
      </c>
      <c r="E97" s="15">
        <v>16</v>
      </c>
      <c r="F97" s="34"/>
      <c r="G97" s="15"/>
      <c r="H97" s="126" t="s">
        <v>292</v>
      </c>
      <c r="I97" s="126" t="s">
        <v>39</v>
      </c>
      <c r="J97" s="126"/>
      <c r="K97" s="141" t="s">
        <v>406</v>
      </c>
    </row>
    <row r="98" spans="1:11" ht="12.75">
      <c r="A98" s="140">
        <v>0</v>
      </c>
      <c r="B98" s="164" t="s">
        <v>225</v>
      </c>
      <c r="C98" s="15">
        <v>53</v>
      </c>
      <c r="D98" s="14" t="s">
        <v>407</v>
      </c>
      <c r="E98" s="15">
        <v>25</v>
      </c>
      <c r="F98" s="34"/>
      <c r="G98" s="15"/>
      <c r="H98" s="126" t="s">
        <v>34</v>
      </c>
      <c r="I98" s="126" t="s">
        <v>37</v>
      </c>
      <c r="J98" s="126"/>
      <c r="K98" s="141" t="s">
        <v>408</v>
      </c>
    </row>
    <row r="99" spans="1:11" ht="12.75">
      <c r="A99" s="140">
        <v>0</v>
      </c>
      <c r="B99" s="164" t="s">
        <v>225</v>
      </c>
      <c r="C99" s="15">
        <v>54</v>
      </c>
      <c r="D99" s="14" t="s">
        <v>409</v>
      </c>
      <c r="E99" s="15">
        <v>30</v>
      </c>
      <c r="F99" s="34"/>
      <c r="G99" s="15"/>
      <c r="H99" s="126" t="s">
        <v>34</v>
      </c>
      <c r="I99" s="126" t="s">
        <v>38</v>
      </c>
      <c r="J99" s="126"/>
      <c r="K99" s="141" t="s">
        <v>410</v>
      </c>
    </row>
    <row r="100" spans="1:11" ht="12.75">
      <c r="A100" s="140">
        <v>0</v>
      </c>
      <c r="B100" s="164" t="s">
        <v>225</v>
      </c>
      <c r="C100" s="15">
        <v>55</v>
      </c>
      <c r="D100" s="14" t="s">
        <v>411</v>
      </c>
      <c r="E100" s="15">
        <v>29</v>
      </c>
      <c r="F100" s="34"/>
      <c r="G100" s="15"/>
      <c r="H100" s="126" t="s">
        <v>38</v>
      </c>
      <c r="I100" s="126" t="s">
        <v>46</v>
      </c>
      <c r="J100" s="126"/>
      <c r="K100" s="141" t="s">
        <v>348</v>
      </c>
    </row>
    <row r="101" spans="1:11" ht="12.75">
      <c r="A101" s="140">
        <v>3</v>
      </c>
      <c r="B101" s="164" t="s">
        <v>228</v>
      </c>
      <c r="C101" s="15">
        <v>179</v>
      </c>
      <c r="D101" s="14" t="s">
        <v>412</v>
      </c>
      <c r="E101" s="15">
        <v>1</v>
      </c>
      <c r="F101" s="34"/>
      <c r="G101" s="15"/>
      <c r="H101" s="126" t="s">
        <v>37</v>
      </c>
      <c r="I101" s="126" t="s">
        <v>200</v>
      </c>
      <c r="J101" s="126"/>
      <c r="K101" s="141" t="s">
        <v>413</v>
      </c>
    </row>
    <row r="102" spans="1:11" ht="12.75">
      <c r="A102" s="140">
        <v>0</v>
      </c>
      <c r="B102" s="164" t="s">
        <v>220</v>
      </c>
      <c r="C102" s="15">
        <v>56</v>
      </c>
      <c r="D102" s="14" t="s">
        <v>414</v>
      </c>
      <c r="E102" s="15">
        <v>40</v>
      </c>
      <c r="F102" s="34"/>
      <c r="G102" s="15"/>
      <c r="H102" s="126" t="s">
        <v>200</v>
      </c>
      <c r="I102" s="126" t="s">
        <v>200</v>
      </c>
      <c r="J102" s="126"/>
      <c r="K102" s="141" t="s">
        <v>415</v>
      </c>
    </row>
    <row r="103" spans="1:11" ht="12.75">
      <c r="A103" s="140">
        <v>1</v>
      </c>
      <c r="B103" s="164" t="s">
        <v>220</v>
      </c>
      <c r="C103" s="15">
        <v>129</v>
      </c>
      <c r="D103" s="14" t="s">
        <v>416</v>
      </c>
      <c r="E103" s="15">
        <v>16</v>
      </c>
      <c r="F103" s="34"/>
      <c r="G103" s="15"/>
      <c r="H103" s="126" t="s">
        <v>34</v>
      </c>
      <c r="I103" s="126" t="s">
        <v>200</v>
      </c>
      <c r="J103" s="126"/>
      <c r="K103" s="141" t="s">
        <v>221</v>
      </c>
    </row>
    <row r="104" spans="1:11" ht="12.75">
      <c r="A104" s="140">
        <v>1</v>
      </c>
      <c r="B104" s="164" t="s">
        <v>228</v>
      </c>
      <c r="C104" s="15">
        <v>130</v>
      </c>
      <c r="D104" s="14" t="s">
        <v>417</v>
      </c>
      <c r="E104" s="15">
        <v>21</v>
      </c>
      <c r="F104" s="34"/>
      <c r="G104" s="15"/>
      <c r="H104" s="126" t="s">
        <v>38</v>
      </c>
      <c r="I104" s="126" t="s">
        <v>40</v>
      </c>
      <c r="J104" s="126"/>
      <c r="K104" s="141" t="s">
        <v>227</v>
      </c>
    </row>
    <row r="105" spans="1:11" ht="12.75">
      <c r="A105" s="140">
        <v>0</v>
      </c>
      <c r="B105" s="164" t="s">
        <v>225</v>
      </c>
      <c r="C105" s="15">
        <v>57</v>
      </c>
      <c r="D105" s="14" t="s">
        <v>418</v>
      </c>
      <c r="E105" s="15">
        <v>22</v>
      </c>
      <c r="F105" s="34"/>
      <c r="G105" s="15"/>
      <c r="H105" s="126" t="s">
        <v>36</v>
      </c>
      <c r="I105" s="126" t="s">
        <v>40</v>
      </c>
      <c r="J105" s="126"/>
      <c r="K105" s="141" t="s">
        <v>419</v>
      </c>
    </row>
    <row r="106" spans="1:11" ht="12.75">
      <c r="A106" s="140">
        <v>4</v>
      </c>
      <c r="B106" s="164" t="s">
        <v>228</v>
      </c>
      <c r="C106" s="15">
        <v>190</v>
      </c>
      <c r="D106" s="14" t="s">
        <v>420</v>
      </c>
      <c r="E106" s="15">
        <v>22</v>
      </c>
      <c r="F106" s="34"/>
      <c r="G106" s="15"/>
      <c r="H106" s="126" t="s">
        <v>200</v>
      </c>
      <c r="I106" s="126" t="s">
        <v>37</v>
      </c>
      <c r="J106" s="126"/>
      <c r="K106" s="141" t="s">
        <v>288</v>
      </c>
    </row>
    <row r="107" spans="1:11" ht="12.75">
      <c r="A107" s="140">
        <v>5</v>
      </c>
      <c r="B107" s="164" t="s">
        <v>321</v>
      </c>
      <c r="C107" s="15">
        <v>204</v>
      </c>
      <c r="D107" s="14" t="s">
        <v>421</v>
      </c>
      <c r="E107" s="15">
        <v>2</v>
      </c>
      <c r="F107" s="34"/>
      <c r="G107" s="15"/>
      <c r="H107" s="126" t="s">
        <v>200</v>
      </c>
      <c r="I107" s="126" t="s">
        <v>46</v>
      </c>
      <c r="J107" s="126"/>
      <c r="K107" s="141" t="s">
        <v>336</v>
      </c>
    </row>
    <row r="108" spans="1:11" ht="12.75">
      <c r="A108" s="140">
        <v>0</v>
      </c>
      <c r="B108" s="164" t="s">
        <v>220</v>
      </c>
      <c r="C108" s="15">
        <v>58</v>
      </c>
      <c r="D108" s="14" t="s">
        <v>422</v>
      </c>
      <c r="E108" s="15">
        <v>20</v>
      </c>
      <c r="F108" s="34"/>
      <c r="G108" s="15"/>
      <c r="H108" s="126" t="s">
        <v>201</v>
      </c>
      <c r="I108" s="126" t="s">
        <v>200</v>
      </c>
      <c r="J108" s="126"/>
      <c r="K108" s="141" t="s">
        <v>423</v>
      </c>
    </row>
    <row r="109" spans="1:11" ht="12.75">
      <c r="A109" s="140">
        <v>6</v>
      </c>
      <c r="B109" s="164" t="s">
        <v>228</v>
      </c>
      <c r="C109" s="15">
        <v>218</v>
      </c>
      <c r="D109" s="14" t="s">
        <v>424</v>
      </c>
      <c r="E109" s="15">
        <v>2</v>
      </c>
      <c r="F109" s="34"/>
      <c r="G109" s="15"/>
      <c r="H109" s="126" t="s">
        <v>45</v>
      </c>
      <c r="I109" s="126" t="s">
        <v>46</v>
      </c>
      <c r="J109" s="126"/>
      <c r="K109" s="141" t="s">
        <v>425</v>
      </c>
    </row>
    <row r="110" spans="1:11" ht="12.75">
      <c r="A110" s="140">
        <v>6</v>
      </c>
      <c r="B110" s="164" t="s">
        <v>228</v>
      </c>
      <c r="C110" s="15">
        <v>219</v>
      </c>
      <c r="D110" s="14" t="s">
        <v>426</v>
      </c>
      <c r="E110" s="15">
        <v>2</v>
      </c>
      <c r="F110" s="34"/>
      <c r="G110" s="15"/>
      <c r="H110" s="126" t="s">
        <v>45</v>
      </c>
      <c r="I110" s="126" t="s">
        <v>46</v>
      </c>
      <c r="J110" s="126"/>
      <c r="K110" s="141" t="s">
        <v>425</v>
      </c>
    </row>
    <row r="111" spans="1:11" ht="12.75">
      <c r="A111" s="140">
        <v>6</v>
      </c>
      <c r="B111" s="164" t="s">
        <v>228</v>
      </c>
      <c r="C111" s="15">
        <v>220</v>
      </c>
      <c r="D111" s="14" t="s">
        <v>427</v>
      </c>
      <c r="E111" s="15">
        <v>2</v>
      </c>
      <c r="F111" s="34"/>
      <c r="G111" s="15"/>
      <c r="H111" s="126" t="s">
        <v>45</v>
      </c>
      <c r="I111" s="126" t="s">
        <v>46</v>
      </c>
      <c r="J111" s="126"/>
      <c r="K111" s="141" t="s">
        <v>425</v>
      </c>
    </row>
    <row r="112" spans="1:11" ht="12.75">
      <c r="A112" s="140">
        <v>6</v>
      </c>
      <c r="B112" s="164" t="s">
        <v>228</v>
      </c>
      <c r="C112" s="15">
        <v>221</v>
      </c>
      <c r="D112" s="14" t="s">
        <v>428</v>
      </c>
      <c r="E112" s="15">
        <v>2</v>
      </c>
      <c r="F112" s="34"/>
      <c r="G112" s="15"/>
      <c r="H112" s="126" t="s">
        <v>45</v>
      </c>
      <c r="I112" s="126" t="s">
        <v>46</v>
      </c>
      <c r="J112" s="126"/>
      <c r="K112" s="141" t="s">
        <v>425</v>
      </c>
    </row>
    <row r="113" spans="1:11" ht="12.75">
      <c r="A113" s="140">
        <v>0</v>
      </c>
      <c r="B113" s="164" t="s">
        <v>230</v>
      </c>
      <c r="C113" s="15">
        <v>59</v>
      </c>
      <c r="D113" s="14" t="s">
        <v>429</v>
      </c>
      <c r="E113" s="15">
        <v>19</v>
      </c>
      <c r="F113" s="34"/>
      <c r="G113" s="15"/>
      <c r="H113" s="126" t="s">
        <v>34</v>
      </c>
      <c r="I113" s="126" t="s">
        <v>292</v>
      </c>
      <c r="J113" s="126"/>
      <c r="K113" s="141" t="s">
        <v>297</v>
      </c>
    </row>
    <row r="114" spans="1:11" ht="12.75">
      <c r="A114" s="140">
        <v>5</v>
      </c>
      <c r="B114" s="164" t="s">
        <v>321</v>
      </c>
      <c r="C114" s="15">
        <v>205</v>
      </c>
      <c r="D114" s="14" t="s">
        <v>430</v>
      </c>
      <c r="E114" s="15">
        <v>4</v>
      </c>
      <c r="F114" s="34"/>
      <c r="G114" s="15"/>
      <c r="H114" s="126" t="s">
        <v>38</v>
      </c>
      <c r="I114" s="126" t="s">
        <v>34</v>
      </c>
      <c r="J114" s="126"/>
      <c r="K114" s="141" t="s">
        <v>209</v>
      </c>
    </row>
    <row r="115" spans="1:11" ht="12.75">
      <c r="A115" s="140">
        <v>6</v>
      </c>
      <c r="B115" s="164" t="s">
        <v>321</v>
      </c>
      <c r="C115" s="15">
        <v>216</v>
      </c>
      <c r="D115" s="14" t="s">
        <v>431</v>
      </c>
      <c r="E115" s="15">
        <v>2</v>
      </c>
      <c r="F115" s="34"/>
      <c r="G115" s="15"/>
      <c r="H115" s="126" t="s">
        <v>38</v>
      </c>
      <c r="I115" s="126" t="s">
        <v>200</v>
      </c>
      <c r="J115" s="126"/>
      <c r="K115" s="141" t="s">
        <v>384</v>
      </c>
    </row>
    <row r="116" spans="1:11" ht="12.75">
      <c r="A116" s="140">
        <v>0</v>
      </c>
      <c r="B116" s="164" t="s">
        <v>230</v>
      </c>
      <c r="C116" s="15">
        <v>60</v>
      </c>
      <c r="D116" s="14" t="s">
        <v>432</v>
      </c>
      <c r="E116" s="15">
        <v>21</v>
      </c>
      <c r="F116" s="34"/>
      <c r="G116" s="15"/>
      <c r="H116" s="126" t="s">
        <v>45</v>
      </c>
      <c r="I116" s="126" t="s">
        <v>292</v>
      </c>
      <c r="J116" s="126"/>
      <c r="K116" s="141" t="s">
        <v>311</v>
      </c>
    </row>
    <row r="117" spans="1:11" ht="12.75">
      <c r="A117" s="140">
        <v>4</v>
      </c>
      <c r="B117" s="164" t="s">
        <v>333</v>
      </c>
      <c r="C117" s="15">
        <v>186</v>
      </c>
      <c r="D117" s="14" t="s">
        <v>433</v>
      </c>
      <c r="E117" s="15">
        <v>17</v>
      </c>
      <c r="F117" s="34"/>
      <c r="G117" s="15"/>
      <c r="H117" s="126" t="s">
        <v>200</v>
      </c>
      <c r="I117" s="126" t="s">
        <v>38</v>
      </c>
      <c r="J117" s="126"/>
      <c r="K117" s="141" t="s">
        <v>204</v>
      </c>
    </row>
    <row r="118" spans="1:11" ht="12.75">
      <c r="A118" s="140">
        <v>0</v>
      </c>
      <c r="B118" s="164" t="s">
        <v>230</v>
      </c>
      <c r="C118" s="15">
        <v>61</v>
      </c>
      <c r="D118" s="14" t="s">
        <v>434</v>
      </c>
      <c r="E118" s="15">
        <v>28</v>
      </c>
      <c r="F118" s="34"/>
      <c r="G118" s="15"/>
      <c r="H118" s="126" t="s">
        <v>316</v>
      </c>
      <c r="I118" s="126" t="s">
        <v>292</v>
      </c>
      <c r="J118" s="126"/>
      <c r="K118" s="141" t="s">
        <v>331</v>
      </c>
    </row>
    <row r="119" spans="1:11" ht="12.75">
      <c r="A119" s="140">
        <v>0</v>
      </c>
      <c r="B119" s="164" t="s">
        <v>230</v>
      </c>
      <c r="C119" s="15">
        <v>62</v>
      </c>
      <c r="D119" s="14" t="s">
        <v>435</v>
      </c>
      <c r="E119" s="15">
        <v>25</v>
      </c>
      <c r="F119" s="34"/>
      <c r="G119" s="15"/>
      <c r="H119" s="126" t="s">
        <v>201</v>
      </c>
      <c r="I119" s="126" t="s">
        <v>203</v>
      </c>
      <c r="J119" s="126"/>
      <c r="K119" s="141" t="s">
        <v>222</v>
      </c>
    </row>
    <row r="120" spans="1:11" ht="13.5" thickBot="1">
      <c r="A120" s="140">
        <v>0</v>
      </c>
      <c r="B120" s="164" t="s">
        <v>225</v>
      </c>
      <c r="C120" s="15">
        <v>63</v>
      </c>
      <c r="D120" s="14" t="s">
        <v>436</v>
      </c>
      <c r="E120" s="15">
        <v>15</v>
      </c>
      <c r="F120" s="34"/>
      <c r="G120" s="15"/>
      <c r="H120" s="126" t="s">
        <v>37</v>
      </c>
      <c r="I120" s="126" t="s">
        <v>38</v>
      </c>
      <c r="J120" s="126"/>
      <c r="K120" s="141" t="s">
        <v>217</v>
      </c>
    </row>
    <row r="121" spans="1:18" ht="13.5" thickTop="1">
      <c r="A121" s="140">
        <v>0</v>
      </c>
      <c r="B121" s="164" t="s">
        <v>205</v>
      </c>
      <c r="C121" s="15">
        <v>64</v>
      </c>
      <c r="D121" s="14" t="s">
        <v>437</v>
      </c>
      <c r="E121" s="15">
        <v>29</v>
      </c>
      <c r="F121" s="34"/>
      <c r="G121" s="15"/>
      <c r="H121" s="126" t="s">
        <v>36</v>
      </c>
      <c r="I121" s="126" t="s">
        <v>38</v>
      </c>
      <c r="J121" s="126"/>
      <c r="K121" s="141" t="s">
        <v>207</v>
      </c>
      <c r="N121" s="130">
        <v>0</v>
      </c>
      <c r="O121" s="131">
        <v>1</v>
      </c>
      <c r="P121" s="131">
        <v>2</v>
      </c>
      <c r="Q121" s="131">
        <v>3</v>
      </c>
      <c r="R121" s="132">
        <v>4</v>
      </c>
    </row>
    <row r="122" spans="1:18" ht="12.75">
      <c r="A122" s="140">
        <v>0</v>
      </c>
      <c r="B122" s="164" t="s">
        <v>230</v>
      </c>
      <c r="C122" s="15">
        <v>65</v>
      </c>
      <c r="D122" s="14" t="s">
        <v>438</v>
      </c>
      <c r="E122" s="15">
        <v>19</v>
      </c>
      <c r="F122" s="34"/>
      <c r="G122" s="15"/>
      <c r="H122" s="126" t="s">
        <v>34</v>
      </c>
      <c r="I122" s="126" t="s">
        <v>292</v>
      </c>
      <c r="J122" s="126"/>
      <c r="K122" s="141" t="s">
        <v>297</v>
      </c>
      <c r="N122" s="133">
        <v>1</v>
      </c>
      <c r="O122" s="34">
        <v>3</v>
      </c>
      <c r="P122" s="34">
        <v>5</v>
      </c>
      <c r="Q122" s="34">
        <v>6</v>
      </c>
      <c r="R122" s="134">
        <v>8</v>
      </c>
    </row>
    <row r="123" spans="1:18" ht="12.75">
      <c r="A123" s="140">
        <v>1</v>
      </c>
      <c r="B123" s="164" t="s">
        <v>230</v>
      </c>
      <c r="C123" s="15">
        <v>131</v>
      </c>
      <c r="D123" s="14" t="s">
        <v>439</v>
      </c>
      <c r="E123" s="15">
        <v>2</v>
      </c>
      <c r="F123" s="34"/>
      <c r="G123" s="15"/>
      <c r="H123" s="126" t="s">
        <v>292</v>
      </c>
      <c r="I123" s="126" t="s">
        <v>201</v>
      </c>
      <c r="J123" s="126"/>
      <c r="K123" s="141" t="s">
        <v>380</v>
      </c>
      <c r="N123" s="133">
        <v>2</v>
      </c>
      <c r="O123" s="34">
        <v>4</v>
      </c>
      <c r="P123" s="34">
        <v>7</v>
      </c>
      <c r="Q123" s="34">
        <v>10</v>
      </c>
      <c r="R123" s="134">
        <v>14</v>
      </c>
    </row>
    <row r="124" spans="1:18" ht="12.75">
      <c r="A124" s="140">
        <v>1</v>
      </c>
      <c r="B124" s="164" t="s">
        <v>303</v>
      </c>
      <c r="C124" s="15">
        <v>132</v>
      </c>
      <c r="D124" s="14" t="s">
        <v>440</v>
      </c>
      <c r="E124" s="15">
        <v>15</v>
      </c>
      <c r="F124" s="34"/>
      <c r="G124" s="15"/>
      <c r="H124" s="126" t="s">
        <v>36</v>
      </c>
      <c r="I124" s="126" t="s">
        <v>38</v>
      </c>
      <c r="J124" s="126"/>
      <c r="K124" s="141" t="s">
        <v>207</v>
      </c>
      <c r="N124" s="133">
        <v>3</v>
      </c>
      <c r="O124" s="34">
        <v>6</v>
      </c>
      <c r="P124" s="34">
        <v>10</v>
      </c>
      <c r="Q124" s="34">
        <v>15</v>
      </c>
      <c r="R124" s="134">
        <v>20</v>
      </c>
    </row>
    <row r="125" spans="1:18" ht="12.75">
      <c r="A125" s="140">
        <v>0</v>
      </c>
      <c r="B125" s="164" t="s">
        <v>314</v>
      </c>
      <c r="C125" s="15">
        <v>66</v>
      </c>
      <c r="D125" s="14" t="s">
        <v>441</v>
      </c>
      <c r="E125" s="15">
        <v>10</v>
      </c>
      <c r="F125" s="34"/>
      <c r="G125" s="15"/>
      <c r="H125" s="126" t="s">
        <v>45</v>
      </c>
      <c r="I125" s="126" t="s">
        <v>200</v>
      </c>
      <c r="J125" s="126"/>
      <c r="K125" s="141" t="s">
        <v>442</v>
      </c>
      <c r="N125" s="133">
        <v>4</v>
      </c>
      <c r="O125" s="34">
        <v>8</v>
      </c>
      <c r="P125" s="34">
        <v>13</v>
      </c>
      <c r="Q125" s="34">
        <v>19</v>
      </c>
      <c r="R125" s="134">
        <v>25</v>
      </c>
    </row>
    <row r="126" spans="1:18" ht="12.75">
      <c r="A126" s="140">
        <v>0</v>
      </c>
      <c r="B126" s="164" t="s">
        <v>235</v>
      </c>
      <c r="C126" s="15">
        <v>68</v>
      </c>
      <c r="D126" s="14" t="s">
        <v>443</v>
      </c>
      <c r="E126" s="15">
        <v>15</v>
      </c>
      <c r="F126" s="34"/>
      <c r="G126" s="15"/>
      <c r="H126" s="126" t="s">
        <v>316</v>
      </c>
      <c r="I126" s="126" t="s">
        <v>45</v>
      </c>
      <c r="J126" s="126"/>
      <c r="K126" s="141" t="s">
        <v>444</v>
      </c>
      <c r="N126" s="133">
        <v>5</v>
      </c>
      <c r="O126" s="34">
        <v>10</v>
      </c>
      <c r="P126" s="34">
        <v>16</v>
      </c>
      <c r="Q126" s="34">
        <v>23</v>
      </c>
      <c r="R126" s="134">
        <v>31</v>
      </c>
    </row>
    <row r="127" spans="1:18" ht="12.75">
      <c r="A127" s="140">
        <v>2</v>
      </c>
      <c r="B127" s="164" t="s">
        <v>205</v>
      </c>
      <c r="C127" s="15">
        <v>147</v>
      </c>
      <c r="D127" s="14" t="s">
        <v>445</v>
      </c>
      <c r="E127" s="15">
        <v>31</v>
      </c>
      <c r="F127" s="34"/>
      <c r="G127" s="15"/>
      <c r="H127" s="126" t="s">
        <v>38</v>
      </c>
      <c r="I127" s="126" t="s">
        <v>46</v>
      </c>
      <c r="J127" s="126"/>
      <c r="K127" s="141" t="s">
        <v>348</v>
      </c>
      <c r="N127" s="133">
        <v>6</v>
      </c>
      <c r="O127" s="34">
        <v>12</v>
      </c>
      <c r="P127" s="34">
        <v>19</v>
      </c>
      <c r="Q127" s="34">
        <v>27</v>
      </c>
      <c r="R127" s="134">
        <v>36</v>
      </c>
    </row>
    <row r="128" spans="1:18" ht="12.75">
      <c r="A128" s="140">
        <v>4</v>
      </c>
      <c r="B128" s="164" t="s">
        <v>333</v>
      </c>
      <c r="C128" s="15">
        <v>187</v>
      </c>
      <c r="D128" s="14" t="s">
        <v>446</v>
      </c>
      <c r="E128" s="15">
        <v>35</v>
      </c>
      <c r="F128" s="34"/>
      <c r="G128" s="15"/>
      <c r="H128" s="126" t="s">
        <v>200</v>
      </c>
      <c r="I128" s="126" t="s">
        <v>45</v>
      </c>
      <c r="J128" s="126"/>
      <c r="K128" s="141" t="s">
        <v>387</v>
      </c>
      <c r="N128" s="133">
        <v>7</v>
      </c>
      <c r="O128" s="34">
        <v>14</v>
      </c>
      <c r="P128" s="34">
        <v>23</v>
      </c>
      <c r="Q128" s="34">
        <v>31</v>
      </c>
      <c r="R128" s="134">
        <v>41</v>
      </c>
    </row>
    <row r="129" spans="1:18" ht="12.75">
      <c r="A129" s="140">
        <v>0</v>
      </c>
      <c r="B129" s="164" t="s">
        <v>228</v>
      </c>
      <c r="C129" s="15">
        <v>69</v>
      </c>
      <c r="D129" s="14" t="s">
        <v>447</v>
      </c>
      <c r="E129" s="15">
        <v>16</v>
      </c>
      <c r="F129" s="34"/>
      <c r="G129" s="15"/>
      <c r="H129" s="126" t="s">
        <v>37</v>
      </c>
      <c r="I129" s="126" t="s">
        <v>36</v>
      </c>
      <c r="J129" s="126"/>
      <c r="K129" s="141" t="s">
        <v>448</v>
      </c>
      <c r="N129" s="133">
        <v>8</v>
      </c>
      <c r="O129" s="34">
        <v>16</v>
      </c>
      <c r="P129" s="34">
        <v>25</v>
      </c>
      <c r="Q129" s="34">
        <v>35</v>
      </c>
      <c r="R129" s="134">
        <v>46</v>
      </c>
    </row>
    <row r="130" spans="1:18" ht="12.75">
      <c r="A130" s="140">
        <v>0</v>
      </c>
      <c r="B130" s="164" t="s">
        <v>230</v>
      </c>
      <c r="C130" s="15">
        <v>70</v>
      </c>
      <c r="D130" s="14" t="s">
        <v>449</v>
      </c>
      <c r="E130" s="15">
        <v>28</v>
      </c>
      <c r="F130" s="34"/>
      <c r="G130" s="15"/>
      <c r="H130" s="126" t="s">
        <v>34</v>
      </c>
      <c r="I130" s="126" t="s">
        <v>38</v>
      </c>
      <c r="J130" s="126"/>
      <c r="K130" s="141" t="s">
        <v>410</v>
      </c>
      <c r="N130" s="133">
        <v>9</v>
      </c>
      <c r="O130" s="34">
        <v>18</v>
      </c>
      <c r="P130" s="34">
        <v>28</v>
      </c>
      <c r="Q130" s="34">
        <v>39</v>
      </c>
      <c r="R130" s="134">
        <v>51</v>
      </c>
    </row>
    <row r="131" spans="1:18" ht="12.75">
      <c r="A131" s="140"/>
      <c r="B131" s="164" t="s">
        <v>228</v>
      </c>
      <c r="C131" s="15"/>
      <c r="D131" s="14" t="s">
        <v>450</v>
      </c>
      <c r="E131" s="15">
        <v>15</v>
      </c>
      <c r="F131" s="34"/>
      <c r="G131" s="15"/>
      <c r="H131" s="126"/>
      <c r="I131" s="126"/>
      <c r="J131" s="126"/>
      <c r="K131" s="141"/>
      <c r="N131" s="133">
        <v>10</v>
      </c>
      <c r="O131" s="34">
        <v>20</v>
      </c>
      <c r="P131" s="34">
        <v>31</v>
      </c>
      <c r="Q131" s="34">
        <v>43</v>
      </c>
      <c r="R131" s="134">
        <v>55</v>
      </c>
    </row>
    <row r="132" spans="1:18" ht="12.75">
      <c r="A132" s="140"/>
      <c r="B132" s="164" t="s">
        <v>228</v>
      </c>
      <c r="C132" s="15"/>
      <c r="D132" s="14" t="s">
        <v>451</v>
      </c>
      <c r="E132" s="15">
        <v>25</v>
      </c>
      <c r="F132" s="34"/>
      <c r="G132" s="15"/>
      <c r="H132" s="126"/>
      <c r="I132" s="126"/>
      <c r="J132" s="126"/>
      <c r="K132" s="141"/>
      <c r="N132" s="133">
        <v>11</v>
      </c>
      <c r="O132" s="34">
        <v>22</v>
      </c>
      <c r="P132" s="34">
        <v>34</v>
      </c>
      <c r="Q132" s="34">
        <v>46</v>
      </c>
      <c r="R132" s="134">
        <v>59</v>
      </c>
    </row>
    <row r="133" spans="1:18" ht="12.75">
      <c r="A133" s="140">
        <v>1</v>
      </c>
      <c r="B133" s="164" t="s">
        <v>220</v>
      </c>
      <c r="C133" s="15">
        <v>135</v>
      </c>
      <c r="D133" s="14" t="s">
        <v>452</v>
      </c>
      <c r="E133" s="15">
        <v>9</v>
      </c>
      <c r="F133" s="34"/>
      <c r="G133" s="15"/>
      <c r="H133" s="126" t="s">
        <v>200</v>
      </c>
      <c r="I133" s="126" t="s">
        <v>45</v>
      </c>
      <c r="J133" s="126"/>
      <c r="K133" s="141" t="s">
        <v>387</v>
      </c>
      <c r="N133" s="133">
        <v>12</v>
      </c>
      <c r="O133" s="34">
        <v>24</v>
      </c>
      <c r="P133" s="34">
        <v>37</v>
      </c>
      <c r="Q133" s="34">
        <v>50</v>
      </c>
      <c r="R133" s="134">
        <v>63</v>
      </c>
    </row>
    <row r="134" spans="1:18" ht="12.75">
      <c r="A134" s="140">
        <v>2</v>
      </c>
      <c r="B134" s="164" t="s">
        <v>303</v>
      </c>
      <c r="C134" s="15">
        <v>149</v>
      </c>
      <c r="D134" s="14" t="s">
        <v>453</v>
      </c>
      <c r="E134" s="15">
        <v>49</v>
      </c>
      <c r="F134" s="34"/>
      <c r="G134" s="15"/>
      <c r="H134" s="126" t="s">
        <v>38</v>
      </c>
      <c r="I134" s="126" t="s">
        <v>200</v>
      </c>
      <c r="J134" s="126"/>
      <c r="K134" s="141" t="s">
        <v>384</v>
      </c>
      <c r="N134" s="133">
        <v>13</v>
      </c>
      <c r="O134" s="34">
        <v>26</v>
      </c>
      <c r="P134" s="34">
        <v>40</v>
      </c>
      <c r="Q134" s="34">
        <v>53</v>
      </c>
      <c r="R134" s="134">
        <v>67</v>
      </c>
    </row>
    <row r="135" spans="1:18" ht="12.75">
      <c r="A135" s="140">
        <v>0</v>
      </c>
      <c r="B135" s="178" t="s">
        <v>314</v>
      </c>
      <c r="C135" s="15">
        <v>224</v>
      </c>
      <c r="D135" s="177" t="s">
        <v>575</v>
      </c>
      <c r="E135" s="15">
        <v>26</v>
      </c>
      <c r="F135" s="34"/>
      <c r="G135" s="15"/>
      <c r="H135" s="126" t="s">
        <v>201</v>
      </c>
      <c r="I135" s="126" t="s">
        <v>200</v>
      </c>
      <c r="J135" s="126"/>
      <c r="K135" s="179" t="s">
        <v>423</v>
      </c>
      <c r="N135" s="133">
        <v>14</v>
      </c>
      <c r="O135" s="34">
        <v>28</v>
      </c>
      <c r="P135" s="34">
        <v>43</v>
      </c>
      <c r="Q135" s="34">
        <v>57</v>
      </c>
      <c r="R135" s="134">
        <v>71</v>
      </c>
    </row>
    <row r="136" spans="1:18" ht="12.75">
      <c r="A136" s="140">
        <v>2</v>
      </c>
      <c r="B136" s="164" t="s">
        <v>321</v>
      </c>
      <c r="C136" s="15">
        <v>150</v>
      </c>
      <c r="D136" s="14" t="s">
        <v>454</v>
      </c>
      <c r="E136" s="15">
        <v>8</v>
      </c>
      <c r="F136" s="34"/>
      <c r="G136" s="15"/>
      <c r="H136" s="126" t="s">
        <v>200</v>
      </c>
      <c r="I136" s="126" t="s">
        <v>46</v>
      </c>
      <c r="J136" s="126"/>
      <c r="K136" s="141" t="s">
        <v>336</v>
      </c>
      <c r="N136" s="133">
        <v>15</v>
      </c>
      <c r="O136" s="34">
        <v>30</v>
      </c>
      <c r="P136" s="34">
        <v>46</v>
      </c>
      <c r="Q136" s="34">
        <v>60</v>
      </c>
      <c r="R136" s="134">
        <v>74</v>
      </c>
    </row>
    <row r="137" spans="1:18" ht="12.75">
      <c r="A137" s="140">
        <v>0</v>
      </c>
      <c r="B137" s="164" t="s">
        <v>314</v>
      </c>
      <c r="C137" s="15">
        <v>67</v>
      </c>
      <c r="D137" s="14" t="s">
        <v>455</v>
      </c>
      <c r="E137" s="15">
        <v>11</v>
      </c>
      <c r="F137" s="34"/>
      <c r="G137" s="15"/>
      <c r="H137" s="126" t="s">
        <v>201</v>
      </c>
      <c r="I137" s="126" t="s">
        <v>200</v>
      </c>
      <c r="J137" s="126"/>
      <c r="K137" s="141" t="s">
        <v>423</v>
      </c>
      <c r="N137" s="133">
        <v>16</v>
      </c>
      <c r="O137" s="34">
        <v>32</v>
      </c>
      <c r="P137" s="34">
        <v>48</v>
      </c>
      <c r="Q137" s="34">
        <v>62</v>
      </c>
      <c r="R137" s="134">
        <v>77</v>
      </c>
    </row>
    <row r="138" spans="1:18" ht="12.75">
      <c r="A138" s="140">
        <v>0</v>
      </c>
      <c r="B138" s="164" t="s">
        <v>225</v>
      </c>
      <c r="C138" s="15">
        <v>75</v>
      </c>
      <c r="D138" s="14" t="s">
        <v>456</v>
      </c>
      <c r="E138" s="15">
        <v>24</v>
      </c>
      <c r="F138" s="34"/>
      <c r="G138" s="15"/>
      <c r="H138" s="126" t="s">
        <v>200</v>
      </c>
      <c r="I138" s="126" t="s">
        <v>200</v>
      </c>
      <c r="J138" s="126"/>
      <c r="K138" s="141" t="s">
        <v>457</v>
      </c>
      <c r="N138" s="133">
        <v>17</v>
      </c>
      <c r="O138" s="34">
        <v>34</v>
      </c>
      <c r="P138" s="34">
        <v>51</v>
      </c>
      <c r="Q138" s="34">
        <v>65</v>
      </c>
      <c r="R138" s="134">
        <v>80</v>
      </c>
    </row>
    <row r="139" spans="1:18" ht="12.75">
      <c r="A139" s="140">
        <v>0</v>
      </c>
      <c r="B139" s="164" t="s">
        <v>225</v>
      </c>
      <c r="C139" s="15">
        <v>71</v>
      </c>
      <c r="D139" s="14" t="s">
        <v>458</v>
      </c>
      <c r="E139" s="15">
        <v>39</v>
      </c>
      <c r="F139" s="34"/>
      <c r="G139" s="15"/>
      <c r="H139" s="126" t="s">
        <v>203</v>
      </c>
      <c r="I139" s="126" t="s">
        <v>360</v>
      </c>
      <c r="J139" s="126"/>
      <c r="K139" s="141" t="s">
        <v>459</v>
      </c>
      <c r="N139" s="133">
        <v>18</v>
      </c>
      <c r="O139" s="34">
        <v>36</v>
      </c>
      <c r="P139" s="34">
        <v>54</v>
      </c>
      <c r="Q139" s="34">
        <v>68</v>
      </c>
      <c r="R139" s="134">
        <v>83</v>
      </c>
    </row>
    <row r="140" spans="1:18" ht="12.75">
      <c r="A140" s="140">
        <v>0</v>
      </c>
      <c r="B140" s="164" t="s">
        <v>225</v>
      </c>
      <c r="C140" s="15">
        <v>72</v>
      </c>
      <c r="D140" s="14" t="s">
        <v>460</v>
      </c>
      <c r="E140" s="15">
        <v>27</v>
      </c>
      <c r="F140" s="34"/>
      <c r="G140" s="15"/>
      <c r="H140" s="126" t="s">
        <v>203</v>
      </c>
      <c r="I140" s="126" t="s">
        <v>363</v>
      </c>
      <c r="J140" s="126"/>
      <c r="K140" s="141" t="s">
        <v>461</v>
      </c>
      <c r="N140" s="133">
        <v>19</v>
      </c>
      <c r="O140" s="34">
        <v>38</v>
      </c>
      <c r="P140" s="34">
        <v>57</v>
      </c>
      <c r="Q140" s="34">
        <v>71</v>
      </c>
      <c r="R140" s="134">
        <v>85</v>
      </c>
    </row>
    <row r="141" spans="1:18" ht="12.75">
      <c r="A141" s="140">
        <v>0</v>
      </c>
      <c r="B141" s="164" t="s">
        <v>225</v>
      </c>
      <c r="C141" s="15">
        <v>73</v>
      </c>
      <c r="D141" s="14" t="s">
        <v>462</v>
      </c>
      <c r="E141" s="15">
        <v>31</v>
      </c>
      <c r="F141" s="34"/>
      <c r="G141" s="15"/>
      <c r="H141" s="126" t="s">
        <v>203</v>
      </c>
      <c r="I141" s="126" t="s">
        <v>357</v>
      </c>
      <c r="J141" s="126"/>
      <c r="K141" s="141" t="s">
        <v>463</v>
      </c>
      <c r="N141" s="133">
        <v>20</v>
      </c>
      <c r="O141" s="34">
        <v>40</v>
      </c>
      <c r="P141" s="34">
        <v>60</v>
      </c>
      <c r="Q141" s="34">
        <v>74</v>
      </c>
      <c r="R141" s="134">
        <v>88</v>
      </c>
    </row>
    <row r="142" spans="1:18" ht="12.75">
      <c r="A142" s="140">
        <v>0</v>
      </c>
      <c r="B142" s="164" t="s">
        <v>220</v>
      </c>
      <c r="C142" s="15">
        <v>75</v>
      </c>
      <c r="D142" s="14" t="s">
        <v>464</v>
      </c>
      <c r="E142" s="15">
        <v>55</v>
      </c>
      <c r="F142" s="34"/>
      <c r="G142" s="15"/>
      <c r="H142" s="126" t="s">
        <v>203</v>
      </c>
      <c r="I142" s="126" t="s">
        <v>354</v>
      </c>
      <c r="J142" s="126"/>
      <c r="K142" s="141" t="s">
        <v>465</v>
      </c>
      <c r="N142" s="133">
        <v>21</v>
      </c>
      <c r="O142" s="34">
        <v>42</v>
      </c>
      <c r="P142" s="34">
        <v>63</v>
      </c>
      <c r="Q142" s="34">
        <v>76</v>
      </c>
      <c r="R142" s="134">
        <v>90</v>
      </c>
    </row>
    <row r="143" spans="1:18" ht="12.75">
      <c r="A143" s="140">
        <v>1</v>
      </c>
      <c r="B143" s="164" t="s">
        <v>303</v>
      </c>
      <c r="C143" s="15">
        <v>133</v>
      </c>
      <c r="D143" s="14" t="s">
        <v>466</v>
      </c>
      <c r="E143" s="15">
        <v>15</v>
      </c>
      <c r="F143" s="34"/>
      <c r="G143" s="15"/>
      <c r="H143" s="126" t="s">
        <v>38</v>
      </c>
      <c r="I143" s="126" t="s">
        <v>36</v>
      </c>
      <c r="J143" s="126"/>
      <c r="K143" s="141" t="s">
        <v>397</v>
      </c>
      <c r="N143" s="133">
        <v>22</v>
      </c>
      <c r="O143" s="34">
        <v>44</v>
      </c>
      <c r="P143" s="34">
        <v>66</v>
      </c>
      <c r="Q143" s="34">
        <v>79</v>
      </c>
      <c r="R143" s="134">
        <v>92</v>
      </c>
    </row>
    <row r="144" spans="1:18" ht="12.75">
      <c r="A144" s="140">
        <v>1</v>
      </c>
      <c r="B144" s="164" t="s">
        <v>303</v>
      </c>
      <c r="C144" s="15">
        <v>134</v>
      </c>
      <c r="D144" s="14" t="s">
        <v>467</v>
      </c>
      <c r="E144" s="15">
        <v>19</v>
      </c>
      <c r="F144" s="34"/>
      <c r="G144" s="15"/>
      <c r="H144" s="126" t="s">
        <v>200</v>
      </c>
      <c r="I144" s="126" t="s">
        <v>36</v>
      </c>
      <c r="J144" s="126"/>
      <c r="K144" s="141" t="s">
        <v>468</v>
      </c>
      <c r="N144" s="133">
        <v>23</v>
      </c>
      <c r="O144" s="34">
        <v>46</v>
      </c>
      <c r="P144" s="34">
        <v>69</v>
      </c>
      <c r="Q144" s="34">
        <v>81</v>
      </c>
      <c r="R144" s="134">
        <v>93</v>
      </c>
    </row>
    <row r="145" spans="1:18" ht="12.75">
      <c r="A145" s="140">
        <v>2</v>
      </c>
      <c r="B145" s="164" t="s">
        <v>220</v>
      </c>
      <c r="C145" s="15">
        <v>151</v>
      </c>
      <c r="D145" s="14" t="s">
        <v>469</v>
      </c>
      <c r="E145" s="15">
        <v>14</v>
      </c>
      <c r="F145" s="34"/>
      <c r="G145" s="15"/>
      <c r="H145" s="126" t="s">
        <v>200</v>
      </c>
      <c r="I145" s="126" t="s">
        <v>203</v>
      </c>
      <c r="J145" s="126"/>
      <c r="K145" s="141" t="s">
        <v>320</v>
      </c>
      <c r="N145" s="133">
        <v>24</v>
      </c>
      <c r="O145" s="34">
        <v>48</v>
      </c>
      <c r="P145" s="34">
        <v>72</v>
      </c>
      <c r="Q145" s="34">
        <v>83</v>
      </c>
      <c r="R145" s="134">
        <v>95</v>
      </c>
    </row>
    <row r="146" spans="1:18" ht="12.75">
      <c r="A146" s="140">
        <v>3</v>
      </c>
      <c r="B146" s="164" t="s">
        <v>228</v>
      </c>
      <c r="C146" s="15">
        <v>171</v>
      </c>
      <c r="D146" s="14" t="s">
        <v>470</v>
      </c>
      <c r="E146" s="15">
        <v>20</v>
      </c>
      <c r="F146" s="34"/>
      <c r="G146" s="15"/>
      <c r="H146" s="126" t="s">
        <v>200</v>
      </c>
      <c r="I146" s="126" t="s">
        <v>37</v>
      </c>
      <c r="J146" s="126"/>
      <c r="K146" s="141" t="s">
        <v>288</v>
      </c>
      <c r="N146" s="133">
        <v>25</v>
      </c>
      <c r="O146" s="34">
        <v>50</v>
      </c>
      <c r="P146" s="34">
        <v>75</v>
      </c>
      <c r="Q146" s="34">
        <v>85</v>
      </c>
      <c r="R146" s="134">
        <v>96</v>
      </c>
    </row>
    <row r="147" spans="1:18" ht="12.75">
      <c r="A147" s="140">
        <v>0</v>
      </c>
      <c r="B147" s="164" t="s">
        <v>228</v>
      </c>
      <c r="C147" s="15">
        <v>76</v>
      </c>
      <c r="D147" s="14" t="s">
        <v>471</v>
      </c>
      <c r="E147" s="15">
        <v>31</v>
      </c>
      <c r="F147" s="34"/>
      <c r="G147" s="15"/>
      <c r="H147" s="126" t="s">
        <v>36</v>
      </c>
      <c r="I147" s="126" t="s">
        <v>37</v>
      </c>
      <c r="J147" s="126"/>
      <c r="K147" s="141" t="s">
        <v>472</v>
      </c>
      <c r="N147" s="133">
        <v>26</v>
      </c>
      <c r="O147" s="34">
        <v>52</v>
      </c>
      <c r="P147" s="34">
        <v>78</v>
      </c>
      <c r="Q147" s="34">
        <v>87</v>
      </c>
      <c r="R147" s="134">
        <v>97</v>
      </c>
    </row>
    <row r="148" spans="1:18" ht="12.75">
      <c r="A148" s="140">
        <v>4</v>
      </c>
      <c r="B148" s="164" t="s">
        <v>228</v>
      </c>
      <c r="C148" s="15">
        <v>191</v>
      </c>
      <c r="D148" s="14" t="s">
        <v>473</v>
      </c>
      <c r="E148" s="15">
        <v>2</v>
      </c>
      <c r="F148" s="34"/>
      <c r="G148" s="15"/>
      <c r="H148" s="126" t="s">
        <v>200</v>
      </c>
      <c r="I148" s="126" t="s">
        <v>46</v>
      </c>
      <c r="J148" s="126"/>
      <c r="K148" s="141" t="s">
        <v>336</v>
      </c>
      <c r="N148" s="133">
        <v>27</v>
      </c>
      <c r="O148" s="34">
        <v>54</v>
      </c>
      <c r="P148" s="34">
        <v>81</v>
      </c>
      <c r="Q148" s="34">
        <v>89</v>
      </c>
      <c r="R148" s="134">
        <v>98</v>
      </c>
    </row>
    <row r="149" spans="1:18" ht="12.75">
      <c r="A149" s="140">
        <v>3</v>
      </c>
      <c r="B149" s="164" t="s">
        <v>228</v>
      </c>
      <c r="C149" s="15">
        <v>177</v>
      </c>
      <c r="D149" s="14" t="s">
        <v>474</v>
      </c>
      <c r="E149" s="15">
        <v>21</v>
      </c>
      <c r="F149" s="34"/>
      <c r="G149" s="15"/>
      <c r="H149" s="126" t="s">
        <v>34</v>
      </c>
      <c r="I149" s="126" t="s">
        <v>200</v>
      </c>
      <c r="J149" s="126"/>
      <c r="K149" s="141" t="s">
        <v>221</v>
      </c>
      <c r="N149" s="133">
        <v>28</v>
      </c>
      <c r="O149" s="34">
        <v>56</v>
      </c>
      <c r="P149" s="34">
        <v>84</v>
      </c>
      <c r="Q149" s="34">
        <v>91</v>
      </c>
      <c r="R149" s="134">
        <v>98</v>
      </c>
    </row>
    <row r="150" spans="1:18" ht="12.75">
      <c r="A150" s="140">
        <v>0</v>
      </c>
      <c r="B150" s="164" t="s">
        <v>228</v>
      </c>
      <c r="C150" s="15">
        <v>77</v>
      </c>
      <c r="D150" s="14" t="s">
        <v>475</v>
      </c>
      <c r="E150" s="15">
        <v>22</v>
      </c>
      <c r="F150" s="34"/>
      <c r="G150" s="15"/>
      <c r="H150" s="126" t="s">
        <v>200</v>
      </c>
      <c r="I150" s="126" t="s">
        <v>34</v>
      </c>
      <c r="J150" s="126"/>
      <c r="K150" s="141" t="s">
        <v>350</v>
      </c>
      <c r="N150" s="133">
        <v>29</v>
      </c>
      <c r="O150" s="34">
        <v>58</v>
      </c>
      <c r="P150" s="34">
        <v>87</v>
      </c>
      <c r="Q150" s="34">
        <v>92</v>
      </c>
      <c r="R150" s="134">
        <v>98</v>
      </c>
    </row>
    <row r="151" spans="1:18" ht="12.75">
      <c r="A151" s="140">
        <v>6</v>
      </c>
      <c r="B151" s="164" t="s">
        <v>228</v>
      </c>
      <c r="C151" s="15">
        <v>217</v>
      </c>
      <c r="D151" s="14" t="s">
        <v>476</v>
      </c>
      <c r="E151" s="15">
        <v>2</v>
      </c>
      <c r="F151" s="34"/>
      <c r="G151" s="15"/>
      <c r="H151" s="126" t="s">
        <v>46</v>
      </c>
      <c r="I151" s="126" t="s">
        <v>200</v>
      </c>
      <c r="J151" s="126"/>
      <c r="K151" s="141" t="s">
        <v>389</v>
      </c>
      <c r="N151" s="133">
        <v>30</v>
      </c>
      <c r="O151" s="34">
        <v>60</v>
      </c>
      <c r="P151" s="34">
        <v>90</v>
      </c>
      <c r="Q151" s="34">
        <v>94</v>
      </c>
      <c r="R151" s="134">
        <v>99</v>
      </c>
    </row>
    <row r="152" spans="1:18" ht="12.75">
      <c r="A152" s="140">
        <v>5</v>
      </c>
      <c r="B152" s="164" t="s">
        <v>228</v>
      </c>
      <c r="C152" s="15">
        <v>206</v>
      </c>
      <c r="D152" s="14" t="s">
        <v>477</v>
      </c>
      <c r="E152" s="15">
        <v>2</v>
      </c>
      <c r="F152" s="34"/>
      <c r="G152" s="15"/>
      <c r="H152" s="126" t="s">
        <v>46</v>
      </c>
      <c r="I152" s="126" t="s">
        <v>200</v>
      </c>
      <c r="J152" s="126"/>
      <c r="K152" s="141" t="s">
        <v>389</v>
      </c>
      <c r="N152" s="133">
        <v>31</v>
      </c>
      <c r="O152" s="34">
        <v>60</v>
      </c>
      <c r="P152" s="34">
        <v>90</v>
      </c>
      <c r="Q152" s="34">
        <v>94</v>
      </c>
      <c r="R152" s="34">
        <v>99</v>
      </c>
    </row>
    <row r="153" spans="1:18" ht="12.75">
      <c r="A153" s="140">
        <v>0</v>
      </c>
      <c r="B153" s="164" t="s">
        <v>321</v>
      </c>
      <c r="C153" s="15">
        <v>78</v>
      </c>
      <c r="D153" s="14" t="s">
        <v>478</v>
      </c>
      <c r="E153" s="15">
        <v>9</v>
      </c>
      <c r="F153" s="34"/>
      <c r="G153" s="15"/>
      <c r="H153" s="126" t="s">
        <v>40</v>
      </c>
      <c r="I153" s="126" t="s">
        <v>37</v>
      </c>
      <c r="J153" s="126"/>
      <c r="K153" s="141" t="s">
        <v>479</v>
      </c>
      <c r="N153" s="133">
        <v>32</v>
      </c>
      <c r="O153" s="34">
        <v>61</v>
      </c>
      <c r="P153" s="34">
        <v>90</v>
      </c>
      <c r="Q153" s="34">
        <v>94</v>
      </c>
      <c r="R153" s="34">
        <v>99</v>
      </c>
    </row>
    <row r="154" spans="1:18" ht="12.75">
      <c r="A154" s="140">
        <v>4</v>
      </c>
      <c r="B154" s="164" t="s">
        <v>333</v>
      </c>
      <c r="C154" s="15">
        <v>188</v>
      </c>
      <c r="D154" s="14" t="s">
        <v>480</v>
      </c>
      <c r="E154" s="15">
        <v>17</v>
      </c>
      <c r="F154" s="34"/>
      <c r="G154" s="15"/>
      <c r="H154" s="126" t="s">
        <v>200</v>
      </c>
      <c r="I154" s="126" t="s">
        <v>203</v>
      </c>
      <c r="J154" s="126"/>
      <c r="K154" s="141" t="s">
        <v>320</v>
      </c>
      <c r="N154" s="133">
        <v>33</v>
      </c>
      <c r="O154" s="34">
        <v>62</v>
      </c>
      <c r="P154" s="34">
        <v>91</v>
      </c>
      <c r="Q154" s="34">
        <v>95</v>
      </c>
      <c r="R154" s="34">
        <v>99</v>
      </c>
    </row>
    <row r="155" spans="1:18" ht="12.75">
      <c r="A155" s="140">
        <v>0</v>
      </c>
      <c r="B155" s="164" t="s">
        <v>314</v>
      </c>
      <c r="C155" s="15">
        <v>79</v>
      </c>
      <c r="D155" s="14" t="s">
        <v>481</v>
      </c>
      <c r="E155" s="15">
        <v>24</v>
      </c>
      <c r="F155" s="34"/>
      <c r="G155" s="15"/>
      <c r="H155" s="126" t="s">
        <v>203</v>
      </c>
      <c r="I155" s="126" t="s">
        <v>201</v>
      </c>
      <c r="J155" s="126"/>
      <c r="K155" s="141" t="s">
        <v>482</v>
      </c>
      <c r="N155" s="133">
        <v>34</v>
      </c>
      <c r="O155" s="34">
        <v>62</v>
      </c>
      <c r="P155" s="34">
        <v>91</v>
      </c>
      <c r="Q155" s="34">
        <v>95</v>
      </c>
      <c r="R155" s="34">
        <v>99</v>
      </c>
    </row>
    <row r="156" spans="1:18" ht="12.75">
      <c r="A156" s="140">
        <v>0</v>
      </c>
      <c r="B156" s="164" t="s">
        <v>225</v>
      </c>
      <c r="C156" s="15">
        <v>80</v>
      </c>
      <c r="D156" s="14" t="s">
        <v>483</v>
      </c>
      <c r="E156" s="15">
        <v>32</v>
      </c>
      <c r="F156" s="34"/>
      <c r="G156" s="15"/>
      <c r="H156" s="126" t="s">
        <v>34</v>
      </c>
      <c r="I156" s="126" t="s">
        <v>40</v>
      </c>
      <c r="J156" s="126"/>
      <c r="K156" s="141" t="s">
        <v>484</v>
      </c>
      <c r="N156" s="133">
        <v>35</v>
      </c>
      <c r="O156" s="34">
        <v>63</v>
      </c>
      <c r="P156" s="34">
        <v>92</v>
      </c>
      <c r="Q156" s="34">
        <v>95</v>
      </c>
      <c r="R156" s="34">
        <v>99</v>
      </c>
    </row>
    <row r="157" spans="1:18" ht="12.75">
      <c r="A157" s="140">
        <v>2</v>
      </c>
      <c r="B157" s="164" t="s">
        <v>225</v>
      </c>
      <c r="C157" s="15">
        <v>152</v>
      </c>
      <c r="D157" s="14" t="s">
        <v>485</v>
      </c>
      <c r="E157" s="15">
        <v>28</v>
      </c>
      <c r="F157" s="34"/>
      <c r="G157" s="15"/>
      <c r="H157" s="126" t="s">
        <v>34</v>
      </c>
      <c r="I157" s="126" t="s">
        <v>38</v>
      </c>
      <c r="J157" s="126"/>
      <c r="K157" s="141" t="s">
        <v>410</v>
      </c>
      <c r="N157" s="133">
        <v>36</v>
      </c>
      <c r="O157" s="34">
        <v>64</v>
      </c>
      <c r="P157" s="34">
        <v>92</v>
      </c>
      <c r="Q157" s="34">
        <v>95</v>
      </c>
      <c r="R157" s="34">
        <v>99</v>
      </c>
    </row>
    <row r="158" spans="1:18" ht="12.75">
      <c r="A158" s="140">
        <v>2</v>
      </c>
      <c r="B158" s="164" t="s">
        <v>228</v>
      </c>
      <c r="C158" s="15">
        <v>153</v>
      </c>
      <c r="D158" s="14" t="s">
        <v>486</v>
      </c>
      <c r="E158" s="15">
        <v>11</v>
      </c>
      <c r="F158" s="34"/>
      <c r="G158" s="15"/>
      <c r="H158" s="126" t="s">
        <v>37</v>
      </c>
      <c r="I158" s="126" t="s">
        <v>38</v>
      </c>
      <c r="J158" s="126"/>
      <c r="K158" s="141" t="s">
        <v>217</v>
      </c>
      <c r="N158" s="133">
        <v>37</v>
      </c>
      <c r="O158" s="34">
        <v>65</v>
      </c>
      <c r="P158" s="34">
        <v>93</v>
      </c>
      <c r="Q158" s="34">
        <v>96</v>
      </c>
      <c r="R158" s="34">
        <v>99</v>
      </c>
    </row>
    <row r="159" spans="1:18" ht="12.75">
      <c r="A159" s="140">
        <v>0</v>
      </c>
      <c r="B159" s="164" t="s">
        <v>205</v>
      </c>
      <c r="C159" s="15">
        <v>81</v>
      </c>
      <c r="D159" s="14" t="s">
        <v>487</v>
      </c>
      <c r="E159" s="15">
        <v>12</v>
      </c>
      <c r="F159" s="34"/>
      <c r="G159" s="15"/>
      <c r="H159" s="126" t="s">
        <v>36</v>
      </c>
      <c r="I159" s="126" t="s">
        <v>37</v>
      </c>
      <c r="J159" s="126"/>
      <c r="K159" s="141" t="s">
        <v>472</v>
      </c>
      <c r="N159" s="133">
        <v>38</v>
      </c>
      <c r="O159" s="34">
        <v>65</v>
      </c>
      <c r="P159" s="34">
        <v>93</v>
      </c>
      <c r="Q159" s="34">
        <v>96</v>
      </c>
      <c r="R159" s="34">
        <v>99</v>
      </c>
    </row>
    <row r="160" spans="1:18" ht="12.75">
      <c r="A160" s="140">
        <v>0</v>
      </c>
      <c r="B160" s="164" t="s">
        <v>235</v>
      </c>
      <c r="C160" s="15">
        <v>82</v>
      </c>
      <c r="D160" s="14" t="s">
        <v>488</v>
      </c>
      <c r="E160" s="15">
        <v>10</v>
      </c>
      <c r="F160" s="34"/>
      <c r="G160" s="15"/>
      <c r="H160" s="126" t="s">
        <v>36</v>
      </c>
      <c r="I160" s="126" t="s">
        <v>45</v>
      </c>
      <c r="J160" s="126"/>
      <c r="K160" s="141" t="s">
        <v>489</v>
      </c>
      <c r="N160" s="133">
        <v>39</v>
      </c>
      <c r="O160" s="34">
        <v>66</v>
      </c>
      <c r="P160" s="34">
        <v>94</v>
      </c>
      <c r="Q160" s="34">
        <v>96</v>
      </c>
      <c r="R160" s="34">
        <v>99</v>
      </c>
    </row>
    <row r="161" spans="1:18" ht="12.75">
      <c r="A161" s="140">
        <v>2</v>
      </c>
      <c r="B161" s="164" t="s">
        <v>321</v>
      </c>
      <c r="C161" s="15">
        <v>154</v>
      </c>
      <c r="D161" s="14" t="s">
        <v>490</v>
      </c>
      <c r="E161" s="15">
        <v>15</v>
      </c>
      <c r="F161" s="34"/>
      <c r="G161" s="15"/>
      <c r="H161" s="126" t="s">
        <v>200</v>
      </c>
      <c r="I161" s="126" t="s">
        <v>200</v>
      </c>
      <c r="J161" s="126"/>
      <c r="K161" s="141" t="s">
        <v>415</v>
      </c>
      <c r="N161" s="133">
        <v>40</v>
      </c>
      <c r="O161" s="34">
        <v>67</v>
      </c>
      <c r="P161" s="34">
        <v>94</v>
      </c>
      <c r="Q161" s="34">
        <v>96</v>
      </c>
      <c r="R161" s="34">
        <v>99</v>
      </c>
    </row>
    <row r="162" spans="1:18" ht="12.75">
      <c r="A162" s="140">
        <v>0</v>
      </c>
      <c r="B162" s="164" t="s">
        <v>220</v>
      </c>
      <c r="C162" s="15">
        <v>83</v>
      </c>
      <c r="D162" s="14" t="s">
        <v>491</v>
      </c>
      <c r="E162" s="15">
        <v>19</v>
      </c>
      <c r="F162" s="34"/>
      <c r="G162" s="15"/>
      <c r="H162" s="126" t="s">
        <v>45</v>
      </c>
      <c r="I162" s="126" t="s">
        <v>203</v>
      </c>
      <c r="J162" s="126"/>
      <c r="K162" s="141" t="s">
        <v>492</v>
      </c>
      <c r="N162" s="133">
        <v>41</v>
      </c>
      <c r="O162" s="34">
        <v>67</v>
      </c>
      <c r="P162" s="34">
        <v>94</v>
      </c>
      <c r="Q162" s="34">
        <v>96</v>
      </c>
      <c r="R162" s="34">
        <v>99</v>
      </c>
    </row>
    <row r="163" spans="1:18" ht="12.75">
      <c r="A163" s="140">
        <v>2</v>
      </c>
      <c r="B163" s="164" t="s">
        <v>220</v>
      </c>
      <c r="C163" s="15">
        <v>155</v>
      </c>
      <c r="D163" s="14" t="s">
        <v>493</v>
      </c>
      <c r="E163" s="15">
        <v>13</v>
      </c>
      <c r="F163" s="34"/>
      <c r="G163" s="15"/>
      <c r="H163" s="126" t="s">
        <v>34</v>
      </c>
      <c r="I163" s="126" t="s">
        <v>37</v>
      </c>
      <c r="J163" s="126"/>
      <c r="K163" s="141" t="s">
        <v>408</v>
      </c>
      <c r="N163" s="133">
        <v>42</v>
      </c>
      <c r="O163" s="34">
        <v>68</v>
      </c>
      <c r="P163" s="34">
        <v>95</v>
      </c>
      <c r="Q163" s="34">
        <v>97</v>
      </c>
      <c r="R163" s="34">
        <v>99</v>
      </c>
    </row>
    <row r="164" spans="1:18" ht="12.75">
      <c r="A164" s="140">
        <v>1</v>
      </c>
      <c r="B164" s="164" t="s">
        <v>220</v>
      </c>
      <c r="C164" s="15">
        <v>136</v>
      </c>
      <c r="D164" s="14" t="s">
        <v>494</v>
      </c>
      <c r="E164" s="15">
        <v>2</v>
      </c>
      <c r="F164" s="34"/>
      <c r="G164" s="15"/>
      <c r="H164" s="126" t="s">
        <v>200</v>
      </c>
      <c r="I164" s="126" t="s">
        <v>203</v>
      </c>
      <c r="J164" s="126"/>
      <c r="K164" s="141" t="s">
        <v>320</v>
      </c>
      <c r="N164" s="133">
        <v>43</v>
      </c>
      <c r="O164" s="34">
        <v>69</v>
      </c>
      <c r="P164" s="34">
        <v>96</v>
      </c>
      <c r="Q164" s="34">
        <v>97</v>
      </c>
      <c r="R164" s="34">
        <v>99</v>
      </c>
    </row>
    <row r="165" spans="1:18" ht="12.75">
      <c r="A165" s="140">
        <v>0</v>
      </c>
      <c r="B165" s="164" t="s">
        <v>225</v>
      </c>
      <c r="C165" s="15">
        <v>84</v>
      </c>
      <c r="D165" s="14" t="s">
        <v>495</v>
      </c>
      <c r="E165" s="15">
        <v>23</v>
      </c>
      <c r="F165" s="34"/>
      <c r="G165" s="15"/>
      <c r="H165" s="126" t="s">
        <v>37</v>
      </c>
      <c r="I165" s="126" t="s">
        <v>38</v>
      </c>
      <c r="J165" s="126"/>
      <c r="K165" s="141" t="s">
        <v>217</v>
      </c>
      <c r="N165" s="133">
        <v>44</v>
      </c>
      <c r="O165" s="34">
        <v>70</v>
      </c>
      <c r="P165" s="34">
        <v>96</v>
      </c>
      <c r="Q165" s="34">
        <v>97</v>
      </c>
      <c r="R165" s="34">
        <v>99</v>
      </c>
    </row>
    <row r="166" spans="1:18" ht="12.75">
      <c r="A166" s="140">
        <v>0</v>
      </c>
      <c r="B166" s="164" t="s">
        <v>225</v>
      </c>
      <c r="C166" s="15">
        <v>85</v>
      </c>
      <c r="D166" s="14" t="s">
        <v>496</v>
      </c>
      <c r="E166" s="15">
        <v>18</v>
      </c>
      <c r="F166" s="34"/>
      <c r="G166" s="15"/>
      <c r="H166" s="126" t="s">
        <v>34</v>
      </c>
      <c r="I166" s="126" t="s">
        <v>40</v>
      </c>
      <c r="J166" s="126"/>
      <c r="K166" s="141" t="s">
        <v>484</v>
      </c>
      <c r="N166" s="133">
        <v>45</v>
      </c>
      <c r="O166" s="34">
        <v>70</v>
      </c>
      <c r="P166" s="34">
        <v>97</v>
      </c>
      <c r="Q166" s="34">
        <v>97</v>
      </c>
      <c r="R166" s="34">
        <v>99</v>
      </c>
    </row>
    <row r="167" spans="1:18" ht="12.75">
      <c r="A167" s="140">
        <v>0</v>
      </c>
      <c r="B167" s="164" t="s">
        <v>230</v>
      </c>
      <c r="C167" s="15">
        <v>86</v>
      </c>
      <c r="D167" s="14" t="s">
        <v>497</v>
      </c>
      <c r="E167" s="15">
        <v>17</v>
      </c>
      <c r="F167" s="34"/>
      <c r="G167" s="15"/>
      <c r="H167" s="126" t="s">
        <v>292</v>
      </c>
      <c r="I167" s="126" t="s">
        <v>201</v>
      </c>
      <c r="J167" s="126"/>
      <c r="K167" s="141" t="s">
        <v>380</v>
      </c>
      <c r="N167" s="133">
        <v>46</v>
      </c>
      <c r="O167" s="34">
        <v>71</v>
      </c>
      <c r="P167" s="34">
        <v>97</v>
      </c>
      <c r="Q167" s="34">
        <v>98</v>
      </c>
      <c r="R167" s="34">
        <v>99</v>
      </c>
    </row>
    <row r="168" spans="1:18" ht="12.75">
      <c r="A168" s="140">
        <v>2</v>
      </c>
      <c r="B168" s="164" t="s">
        <v>228</v>
      </c>
      <c r="C168" s="15">
        <v>158</v>
      </c>
      <c r="D168" s="14" t="s">
        <v>498</v>
      </c>
      <c r="E168" s="15">
        <v>8</v>
      </c>
      <c r="F168" s="34"/>
      <c r="G168" s="15"/>
      <c r="H168" s="126" t="s">
        <v>37</v>
      </c>
      <c r="I168" s="126" t="s">
        <v>38</v>
      </c>
      <c r="J168" s="126"/>
      <c r="K168" s="141" t="s">
        <v>217</v>
      </c>
      <c r="N168" s="133">
        <v>47</v>
      </c>
      <c r="O168" s="34">
        <v>72</v>
      </c>
      <c r="P168" s="34">
        <v>98</v>
      </c>
      <c r="Q168" s="34">
        <v>98</v>
      </c>
      <c r="R168" s="34">
        <v>99</v>
      </c>
    </row>
    <row r="169" spans="1:18" ht="12.75">
      <c r="A169" s="140">
        <v>0</v>
      </c>
      <c r="B169" s="164" t="s">
        <v>228</v>
      </c>
      <c r="C169" s="15">
        <v>91</v>
      </c>
      <c r="D169" s="14" t="s">
        <v>499</v>
      </c>
      <c r="E169" s="15">
        <v>23</v>
      </c>
      <c r="F169" s="34"/>
      <c r="G169" s="15"/>
      <c r="H169" s="126" t="s">
        <v>38</v>
      </c>
      <c r="I169" s="126" t="s">
        <v>36</v>
      </c>
      <c r="J169" s="126"/>
      <c r="K169" s="141" t="s">
        <v>397</v>
      </c>
      <c r="N169" s="133">
        <v>48</v>
      </c>
      <c r="O169" s="34">
        <v>73</v>
      </c>
      <c r="P169" s="34">
        <v>98</v>
      </c>
      <c r="Q169" s="34">
        <v>98</v>
      </c>
      <c r="R169" s="34">
        <v>99</v>
      </c>
    </row>
    <row r="170" spans="1:18" ht="12.75">
      <c r="A170" s="140">
        <v>3</v>
      </c>
      <c r="B170" s="164" t="s">
        <v>228</v>
      </c>
      <c r="C170" s="15">
        <v>172</v>
      </c>
      <c r="D170" s="14" t="s">
        <v>500</v>
      </c>
      <c r="E170" s="15">
        <v>20</v>
      </c>
      <c r="F170" s="34"/>
      <c r="G170" s="15"/>
      <c r="H170" s="126" t="s">
        <v>200</v>
      </c>
      <c r="I170" s="126" t="s">
        <v>37</v>
      </c>
      <c r="J170" s="126"/>
      <c r="K170" s="141" t="s">
        <v>288</v>
      </c>
      <c r="N170" s="133">
        <v>49</v>
      </c>
      <c r="O170" s="34">
        <v>73</v>
      </c>
      <c r="P170" s="34">
        <v>99</v>
      </c>
      <c r="Q170" s="34">
        <v>98</v>
      </c>
      <c r="R170" s="34">
        <v>99</v>
      </c>
    </row>
    <row r="171" spans="1:18" ht="12.75">
      <c r="A171" s="140">
        <v>0</v>
      </c>
      <c r="B171" s="164" t="s">
        <v>220</v>
      </c>
      <c r="C171" s="15">
        <v>87</v>
      </c>
      <c r="D171" s="14" t="s">
        <v>501</v>
      </c>
      <c r="E171" s="15">
        <v>29</v>
      </c>
      <c r="F171" s="34"/>
      <c r="G171" s="15"/>
      <c r="H171" s="126" t="s">
        <v>201</v>
      </c>
      <c r="I171" s="126" t="s">
        <v>45</v>
      </c>
      <c r="J171" s="126"/>
      <c r="K171" s="141" t="s">
        <v>502</v>
      </c>
      <c r="N171" s="133">
        <v>50</v>
      </c>
      <c r="O171" s="34">
        <v>74</v>
      </c>
      <c r="P171" s="34">
        <v>99</v>
      </c>
      <c r="Q171" s="34">
        <v>99</v>
      </c>
      <c r="R171" s="34">
        <v>99</v>
      </c>
    </row>
    <row r="172" spans="1:18" ht="12.75">
      <c r="A172" s="140">
        <v>0</v>
      </c>
      <c r="B172" s="164" t="s">
        <v>205</v>
      </c>
      <c r="C172" s="15">
        <v>88</v>
      </c>
      <c r="D172" s="14" t="s">
        <v>503</v>
      </c>
      <c r="E172" s="15">
        <v>13</v>
      </c>
      <c r="F172" s="34"/>
      <c r="G172" s="15"/>
      <c r="H172" s="126" t="s">
        <v>35</v>
      </c>
      <c r="I172" s="126" t="s">
        <v>36</v>
      </c>
      <c r="J172" s="126"/>
      <c r="K172" s="141" t="s">
        <v>504</v>
      </c>
      <c r="N172" s="133">
        <v>51</v>
      </c>
      <c r="O172" s="34">
        <v>75</v>
      </c>
      <c r="P172" s="34">
        <v>99</v>
      </c>
      <c r="Q172" s="34">
        <v>99</v>
      </c>
      <c r="R172" s="34">
        <v>99</v>
      </c>
    </row>
    <row r="173" spans="1:18" ht="12.75">
      <c r="A173" s="140">
        <v>0</v>
      </c>
      <c r="B173" s="164" t="s">
        <v>303</v>
      </c>
      <c r="C173" s="15">
        <v>89</v>
      </c>
      <c r="D173" s="14" t="s">
        <v>505</v>
      </c>
      <c r="E173" s="15">
        <v>19</v>
      </c>
      <c r="F173" s="34"/>
      <c r="G173" s="15"/>
      <c r="H173" s="126" t="s">
        <v>200</v>
      </c>
      <c r="I173" s="126" t="s">
        <v>38</v>
      </c>
      <c r="J173" s="126"/>
      <c r="K173" s="141" t="s">
        <v>204</v>
      </c>
      <c r="N173" s="133">
        <v>52</v>
      </c>
      <c r="O173" s="34">
        <v>76</v>
      </c>
      <c r="P173" s="34">
        <v>99</v>
      </c>
      <c r="Q173" s="34">
        <v>99</v>
      </c>
      <c r="R173" s="34">
        <v>99</v>
      </c>
    </row>
    <row r="174" spans="1:18" ht="12.75">
      <c r="A174" s="140">
        <v>0</v>
      </c>
      <c r="B174" s="164" t="s">
        <v>303</v>
      </c>
      <c r="C174" s="15">
        <v>90</v>
      </c>
      <c r="D174" s="14" t="s">
        <v>506</v>
      </c>
      <c r="E174" s="15">
        <v>15</v>
      </c>
      <c r="F174" s="34"/>
      <c r="G174" s="15"/>
      <c r="H174" s="126" t="s">
        <v>38</v>
      </c>
      <c r="I174" s="126" t="s">
        <v>201</v>
      </c>
      <c r="J174" s="126"/>
      <c r="K174" s="141" t="s">
        <v>302</v>
      </c>
      <c r="N174" s="133">
        <v>53</v>
      </c>
      <c r="O174" s="34">
        <v>76</v>
      </c>
      <c r="P174" s="34">
        <v>99</v>
      </c>
      <c r="Q174" s="34">
        <v>99</v>
      </c>
      <c r="R174" s="34">
        <v>99</v>
      </c>
    </row>
    <row r="175" spans="1:18" ht="12.75">
      <c r="A175" s="140">
        <v>0</v>
      </c>
      <c r="B175" s="164" t="s">
        <v>230</v>
      </c>
      <c r="C175" s="15">
        <v>50</v>
      </c>
      <c r="D175" s="14" t="s">
        <v>507</v>
      </c>
      <c r="E175" s="15">
        <v>38</v>
      </c>
      <c r="F175" s="34"/>
      <c r="G175" s="15"/>
      <c r="H175" s="126" t="s">
        <v>46</v>
      </c>
      <c r="I175" s="126" t="s">
        <v>292</v>
      </c>
      <c r="J175" s="126"/>
      <c r="K175" s="141" t="s">
        <v>508</v>
      </c>
      <c r="N175" s="133">
        <v>54</v>
      </c>
      <c r="O175" s="34">
        <v>77</v>
      </c>
      <c r="P175" s="34">
        <v>99</v>
      </c>
      <c r="Q175" s="34">
        <v>99</v>
      </c>
      <c r="R175" s="34">
        <v>99</v>
      </c>
    </row>
    <row r="176" spans="1:18" ht="12.75">
      <c r="A176" s="140">
        <v>0</v>
      </c>
      <c r="B176" s="164" t="s">
        <v>314</v>
      </c>
      <c r="C176" s="15">
        <v>92</v>
      </c>
      <c r="D176" s="14" t="s">
        <v>509</v>
      </c>
      <c r="E176" s="15">
        <v>35</v>
      </c>
      <c r="F176" s="34"/>
      <c r="G176" s="15"/>
      <c r="H176" s="126" t="s">
        <v>203</v>
      </c>
      <c r="I176" s="126" t="s">
        <v>200</v>
      </c>
      <c r="J176" s="126"/>
      <c r="K176" s="141" t="s">
        <v>373</v>
      </c>
      <c r="N176" s="133">
        <v>55</v>
      </c>
      <c r="O176" s="34">
        <v>78</v>
      </c>
      <c r="P176" s="34">
        <v>99</v>
      </c>
      <c r="Q176" s="34">
        <v>99</v>
      </c>
      <c r="R176" s="34">
        <v>99</v>
      </c>
    </row>
    <row r="177" spans="1:18" ht="12.75">
      <c r="A177" s="140">
        <v>0</v>
      </c>
      <c r="B177" s="164" t="s">
        <v>230</v>
      </c>
      <c r="C177" s="15">
        <v>93</v>
      </c>
      <c r="D177" s="14" t="s">
        <v>510</v>
      </c>
      <c r="E177" s="15">
        <v>29</v>
      </c>
      <c r="F177" s="158"/>
      <c r="G177" s="167"/>
      <c r="H177" s="126" t="s">
        <v>200</v>
      </c>
      <c r="I177" s="126" t="s">
        <v>203</v>
      </c>
      <c r="J177" s="126"/>
      <c r="K177" s="141" t="s">
        <v>320</v>
      </c>
      <c r="N177" s="133">
        <v>56</v>
      </c>
      <c r="O177" s="34">
        <v>78</v>
      </c>
      <c r="P177" s="34">
        <v>99</v>
      </c>
      <c r="Q177" s="34">
        <v>99</v>
      </c>
      <c r="R177" s="34">
        <v>99</v>
      </c>
    </row>
    <row r="178" spans="1:18" ht="12.75">
      <c r="A178" s="140">
        <v>0</v>
      </c>
      <c r="B178" s="164" t="s">
        <v>230</v>
      </c>
      <c r="C178" s="15">
        <v>94</v>
      </c>
      <c r="D178" s="14" t="s">
        <v>511</v>
      </c>
      <c r="E178" s="15">
        <v>17</v>
      </c>
      <c r="F178" s="34"/>
      <c r="G178" s="15"/>
      <c r="H178" s="126" t="s">
        <v>46</v>
      </c>
      <c r="I178" s="126" t="s">
        <v>292</v>
      </c>
      <c r="J178" s="126"/>
      <c r="K178" s="141" t="s">
        <v>508</v>
      </c>
      <c r="N178" s="133">
        <v>57</v>
      </c>
      <c r="O178" s="34">
        <v>79</v>
      </c>
      <c r="P178" s="34">
        <v>99</v>
      </c>
      <c r="Q178" s="34">
        <v>99</v>
      </c>
      <c r="R178" s="34">
        <v>99</v>
      </c>
    </row>
    <row r="179" spans="1:18" ht="12.75">
      <c r="A179" s="140">
        <v>5</v>
      </c>
      <c r="B179" s="164" t="s">
        <v>205</v>
      </c>
      <c r="C179" s="15">
        <v>197</v>
      </c>
      <c r="D179" s="14" t="s">
        <v>512</v>
      </c>
      <c r="E179" s="15">
        <v>23</v>
      </c>
      <c r="F179" s="34"/>
      <c r="G179" s="15"/>
      <c r="H179" s="126" t="s">
        <v>38</v>
      </c>
      <c r="I179" s="126" t="s">
        <v>34</v>
      </c>
      <c r="J179" s="126"/>
      <c r="K179" s="141" t="s">
        <v>209</v>
      </c>
      <c r="N179" s="133">
        <v>58</v>
      </c>
      <c r="O179" s="34">
        <v>79</v>
      </c>
      <c r="P179" s="34">
        <v>99</v>
      </c>
      <c r="Q179" s="34">
        <v>99</v>
      </c>
      <c r="R179" s="34">
        <v>99</v>
      </c>
    </row>
    <row r="180" spans="1:18" ht="12.75">
      <c r="A180" s="140">
        <v>4</v>
      </c>
      <c r="B180" s="164" t="s">
        <v>205</v>
      </c>
      <c r="C180" s="15">
        <v>181</v>
      </c>
      <c r="D180" s="14" t="s">
        <v>513</v>
      </c>
      <c r="E180" s="15">
        <v>18</v>
      </c>
      <c r="F180" s="34"/>
      <c r="G180" s="15"/>
      <c r="H180" s="126" t="s">
        <v>38</v>
      </c>
      <c r="I180" s="126" t="s">
        <v>34</v>
      </c>
      <c r="J180" s="126"/>
      <c r="K180" s="141" t="s">
        <v>209</v>
      </c>
      <c r="N180" s="133">
        <v>59</v>
      </c>
      <c r="O180" s="34">
        <v>80</v>
      </c>
      <c r="P180" s="34">
        <v>99</v>
      </c>
      <c r="Q180" s="34">
        <v>99</v>
      </c>
      <c r="R180" s="34">
        <v>99</v>
      </c>
    </row>
    <row r="181" spans="1:18" ht="13.5" thickBot="1">
      <c r="A181" s="140">
        <v>5</v>
      </c>
      <c r="B181" s="164" t="s">
        <v>205</v>
      </c>
      <c r="C181" s="15">
        <v>196</v>
      </c>
      <c r="D181" s="14" t="s">
        <v>514</v>
      </c>
      <c r="E181" s="15">
        <v>18</v>
      </c>
      <c r="F181" s="34"/>
      <c r="G181" s="15"/>
      <c r="H181" s="126" t="s">
        <v>38</v>
      </c>
      <c r="I181" s="126" t="s">
        <v>34</v>
      </c>
      <c r="J181" s="126"/>
      <c r="K181" s="141" t="s">
        <v>209</v>
      </c>
      <c r="N181" s="175">
        <v>60</v>
      </c>
      <c r="O181" s="176">
        <v>80</v>
      </c>
      <c r="P181" s="176">
        <v>99</v>
      </c>
      <c r="Q181" s="176">
        <v>99</v>
      </c>
      <c r="R181" s="176">
        <v>99</v>
      </c>
    </row>
    <row r="182" spans="1:11" ht="12.75">
      <c r="A182" s="140">
        <v>5</v>
      </c>
      <c r="B182" s="164" t="s">
        <v>205</v>
      </c>
      <c r="C182" s="15">
        <v>199</v>
      </c>
      <c r="D182" s="14" t="s">
        <v>515</v>
      </c>
      <c r="E182" s="15">
        <v>34</v>
      </c>
      <c r="F182" s="34"/>
      <c r="G182" s="15"/>
      <c r="H182" s="126" t="s">
        <v>38</v>
      </c>
      <c r="I182" s="126" t="s">
        <v>34</v>
      </c>
      <c r="J182" s="126"/>
      <c r="K182" s="141" t="s">
        <v>209</v>
      </c>
    </row>
    <row r="183" spans="1:11" ht="12.75">
      <c r="A183" s="140">
        <v>4</v>
      </c>
      <c r="B183" s="164" t="s">
        <v>205</v>
      </c>
      <c r="C183" s="15">
        <v>182</v>
      </c>
      <c r="D183" s="14" t="s">
        <v>516</v>
      </c>
      <c r="E183" s="15">
        <v>33</v>
      </c>
      <c r="F183" s="34"/>
      <c r="G183" s="15"/>
      <c r="H183" s="126" t="s">
        <v>38</v>
      </c>
      <c r="I183" s="126" t="s">
        <v>34</v>
      </c>
      <c r="J183" s="126"/>
      <c r="K183" s="141" t="s">
        <v>209</v>
      </c>
    </row>
    <row r="184" spans="1:11" ht="12.75">
      <c r="A184" s="140">
        <v>5</v>
      </c>
      <c r="B184" s="164" t="s">
        <v>205</v>
      </c>
      <c r="C184" s="15">
        <v>198</v>
      </c>
      <c r="D184" s="14" t="s">
        <v>517</v>
      </c>
      <c r="E184" s="15">
        <v>22</v>
      </c>
      <c r="F184" s="34"/>
      <c r="G184" s="15"/>
      <c r="H184" s="126" t="s">
        <v>38</v>
      </c>
      <c r="I184" s="126" t="s">
        <v>34</v>
      </c>
      <c r="J184" s="126"/>
      <c r="K184" s="141" t="s">
        <v>209</v>
      </c>
    </row>
    <row r="185" spans="1:11" ht="12.75">
      <c r="A185" s="140">
        <v>6</v>
      </c>
      <c r="B185" s="164" t="s">
        <v>321</v>
      </c>
      <c r="C185" s="15">
        <v>215</v>
      </c>
      <c r="D185" s="14" t="s">
        <v>518</v>
      </c>
      <c r="E185" s="15">
        <v>3</v>
      </c>
      <c r="F185" s="34"/>
      <c r="G185" s="15"/>
      <c r="H185" s="126" t="s">
        <v>38</v>
      </c>
      <c r="I185" s="126" t="s">
        <v>46</v>
      </c>
      <c r="J185" s="126"/>
      <c r="K185" s="141" t="s">
        <v>348</v>
      </c>
    </row>
    <row r="186" spans="1:11" ht="12.75">
      <c r="A186" s="140">
        <v>0</v>
      </c>
      <c r="B186" s="164" t="s">
        <v>225</v>
      </c>
      <c r="C186" s="15">
        <v>95</v>
      </c>
      <c r="D186" s="14" t="s">
        <v>519</v>
      </c>
      <c r="E186" s="15">
        <v>57</v>
      </c>
      <c r="F186" s="34"/>
      <c r="G186" s="15"/>
      <c r="H186" s="126" t="s">
        <v>34</v>
      </c>
      <c r="I186" s="126" t="s">
        <v>203</v>
      </c>
      <c r="J186" s="126"/>
      <c r="K186" s="141" t="s">
        <v>520</v>
      </c>
    </row>
    <row r="187" spans="1:11" ht="12.75">
      <c r="A187" s="140">
        <v>4</v>
      </c>
      <c r="B187" s="164" t="s">
        <v>303</v>
      </c>
      <c r="C187" s="15">
        <v>193</v>
      </c>
      <c r="D187" s="14" t="s">
        <v>521</v>
      </c>
      <c r="E187" s="15">
        <v>12</v>
      </c>
      <c r="F187" s="34"/>
      <c r="G187" s="15"/>
      <c r="H187" s="126" t="s">
        <v>38</v>
      </c>
      <c r="I187" s="126" t="s">
        <v>200</v>
      </c>
      <c r="J187" s="126"/>
      <c r="K187" s="141" t="s">
        <v>384</v>
      </c>
    </row>
    <row r="188" spans="1:11" ht="12.75">
      <c r="A188" s="140">
        <v>1</v>
      </c>
      <c r="B188" s="164" t="s">
        <v>228</v>
      </c>
      <c r="C188" s="15">
        <v>137</v>
      </c>
      <c r="D188" s="14" t="s">
        <v>522</v>
      </c>
      <c r="E188" s="15">
        <v>29</v>
      </c>
      <c r="F188" s="34"/>
      <c r="G188" s="15"/>
      <c r="H188" s="126" t="s">
        <v>40</v>
      </c>
      <c r="I188" s="126" t="s">
        <v>38</v>
      </c>
      <c r="J188" s="126"/>
      <c r="K188" s="141" t="s">
        <v>523</v>
      </c>
    </row>
    <row r="189" spans="1:11" ht="12.75">
      <c r="A189" s="140">
        <v>2</v>
      </c>
      <c r="B189" s="164" t="s">
        <v>303</v>
      </c>
      <c r="C189" s="15">
        <v>159</v>
      </c>
      <c r="D189" s="14" t="s">
        <v>524</v>
      </c>
      <c r="E189" s="15">
        <v>34</v>
      </c>
      <c r="F189" s="34"/>
      <c r="G189" s="15"/>
      <c r="H189" s="126" t="s">
        <v>200</v>
      </c>
      <c r="I189" s="126" t="s">
        <v>38</v>
      </c>
      <c r="J189" s="126"/>
      <c r="K189" s="141" t="s">
        <v>204</v>
      </c>
    </row>
    <row r="190" spans="1:11" ht="12.75">
      <c r="A190" s="140">
        <v>0</v>
      </c>
      <c r="B190" s="164" t="s">
        <v>225</v>
      </c>
      <c r="C190" s="15">
        <v>96</v>
      </c>
      <c r="D190" s="14" t="s">
        <v>525</v>
      </c>
      <c r="E190" s="15">
        <v>47</v>
      </c>
      <c r="F190" s="34"/>
      <c r="G190" s="15"/>
      <c r="H190" s="126" t="s">
        <v>36</v>
      </c>
      <c r="I190" s="126" t="s">
        <v>37</v>
      </c>
      <c r="J190" s="126"/>
      <c r="K190" s="141" t="s">
        <v>472</v>
      </c>
    </row>
    <row r="191" spans="1:11" ht="12.75">
      <c r="A191" s="140">
        <v>0</v>
      </c>
      <c r="B191" s="164" t="s">
        <v>230</v>
      </c>
      <c r="C191" s="15">
        <v>97</v>
      </c>
      <c r="D191" s="14" t="s">
        <v>526</v>
      </c>
      <c r="E191" s="15">
        <v>23</v>
      </c>
      <c r="F191" s="34"/>
      <c r="G191" s="15"/>
      <c r="H191" s="126" t="s">
        <v>38</v>
      </c>
      <c r="I191" s="126" t="s">
        <v>34</v>
      </c>
      <c r="J191" s="126"/>
      <c r="K191" s="141" t="s">
        <v>209</v>
      </c>
    </row>
    <row r="192" spans="1:11" ht="12.75">
      <c r="A192" s="140">
        <v>0</v>
      </c>
      <c r="B192" s="164" t="s">
        <v>230</v>
      </c>
      <c r="C192" s="15">
        <v>99</v>
      </c>
      <c r="D192" s="14" t="s">
        <v>527</v>
      </c>
      <c r="E192" s="15">
        <v>27</v>
      </c>
      <c r="F192" s="34"/>
      <c r="G192" s="15"/>
      <c r="H192" s="126" t="s">
        <v>45</v>
      </c>
      <c r="I192" s="126" t="s">
        <v>292</v>
      </c>
      <c r="J192" s="126"/>
      <c r="K192" s="141" t="s">
        <v>311</v>
      </c>
    </row>
    <row r="193" spans="1:11" ht="12.75">
      <c r="A193" s="140">
        <v>1</v>
      </c>
      <c r="B193" s="164" t="s">
        <v>321</v>
      </c>
      <c r="C193" s="15">
        <v>138</v>
      </c>
      <c r="D193" s="14" t="s">
        <v>528</v>
      </c>
      <c r="E193" s="15">
        <v>5</v>
      </c>
      <c r="F193" s="34"/>
      <c r="G193" s="15"/>
      <c r="H193" s="126" t="s">
        <v>37</v>
      </c>
      <c r="I193" s="126" t="s">
        <v>200</v>
      </c>
      <c r="J193" s="126"/>
      <c r="K193" s="141" t="s">
        <v>413</v>
      </c>
    </row>
    <row r="194" spans="1:11" ht="12.75">
      <c r="A194" s="140">
        <v>0</v>
      </c>
      <c r="B194" s="164" t="s">
        <v>230</v>
      </c>
      <c r="C194" s="15">
        <v>98</v>
      </c>
      <c r="D194" s="14" t="s">
        <v>529</v>
      </c>
      <c r="E194" s="15">
        <v>35</v>
      </c>
      <c r="F194" s="34"/>
      <c r="G194" s="15"/>
      <c r="H194" s="126" t="s">
        <v>39</v>
      </c>
      <c r="I194" s="126" t="s">
        <v>292</v>
      </c>
      <c r="J194" s="126"/>
      <c r="K194" s="141" t="s">
        <v>530</v>
      </c>
    </row>
    <row r="195" spans="1:11" ht="12.75">
      <c r="A195" s="140"/>
      <c r="B195" s="178" t="s">
        <v>228</v>
      </c>
      <c r="C195" s="15">
        <v>223</v>
      </c>
      <c r="D195" s="14" t="s">
        <v>531</v>
      </c>
      <c r="E195" s="15">
        <v>19</v>
      </c>
      <c r="F195" s="34"/>
      <c r="G195" s="15"/>
      <c r="H195" s="180" t="s">
        <v>45</v>
      </c>
      <c r="I195" s="180" t="s">
        <v>200</v>
      </c>
      <c r="J195" s="15"/>
      <c r="K195" s="179" t="s">
        <v>442</v>
      </c>
    </row>
    <row r="196" spans="1:11" ht="12.75">
      <c r="A196" s="140">
        <v>0</v>
      </c>
      <c r="B196" s="164" t="s">
        <v>230</v>
      </c>
      <c r="C196" s="15">
        <v>100</v>
      </c>
      <c r="D196" s="14" t="s">
        <v>532</v>
      </c>
      <c r="E196" s="15">
        <v>24</v>
      </c>
      <c r="F196" s="34"/>
      <c r="G196" s="15"/>
      <c r="H196" s="126" t="s">
        <v>200</v>
      </c>
      <c r="I196" s="126" t="s">
        <v>46</v>
      </c>
      <c r="J196" s="126"/>
      <c r="K196" s="141" t="s">
        <v>336</v>
      </c>
    </row>
    <row r="197" spans="1:11" ht="12.75">
      <c r="A197" s="140">
        <v>0</v>
      </c>
      <c r="B197" s="164" t="s">
        <v>321</v>
      </c>
      <c r="C197" s="15">
        <v>101</v>
      </c>
      <c r="D197" s="14" t="s">
        <v>533</v>
      </c>
      <c r="E197" s="15">
        <v>0</v>
      </c>
      <c r="F197" s="34"/>
      <c r="G197" s="15"/>
      <c r="H197" s="126" t="s">
        <v>40</v>
      </c>
      <c r="I197" s="126" t="s">
        <v>35</v>
      </c>
      <c r="J197" s="126"/>
      <c r="K197" s="141" t="s">
        <v>534</v>
      </c>
    </row>
    <row r="198" spans="1:11" ht="12.75">
      <c r="A198" s="140">
        <v>0</v>
      </c>
      <c r="B198" s="164" t="s">
        <v>314</v>
      </c>
      <c r="C198" s="15">
        <v>102</v>
      </c>
      <c r="D198" s="14" t="s">
        <v>535</v>
      </c>
      <c r="E198" s="15">
        <v>7</v>
      </c>
      <c r="F198" s="34"/>
      <c r="G198" s="15"/>
      <c r="H198" s="126" t="s">
        <v>316</v>
      </c>
      <c r="I198" s="126" t="s">
        <v>292</v>
      </c>
      <c r="J198" s="126"/>
      <c r="K198" s="141" t="s">
        <v>331</v>
      </c>
    </row>
    <row r="199" spans="1:11" ht="12.75">
      <c r="A199" s="140">
        <v>3</v>
      </c>
      <c r="B199" s="164" t="s">
        <v>228</v>
      </c>
      <c r="C199" s="15">
        <v>176</v>
      </c>
      <c r="D199" s="14" t="s">
        <v>536</v>
      </c>
      <c r="E199" s="15">
        <v>4</v>
      </c>
      <c r="F199" s="34"/>
      <c r="G199" s="15"/>
      <c r="H199" s="126" t="s">
        <v>200</v>
      </c>
      <c r="I199" s="126" t="s">
        <v>45</v>
      </c>
      <c r="J199" s="126"/>
      <c r="K199" s="141" t="s">
        <v>387</v>
      </c>
    </row>
    <row r="200" spans="1:11" ht="12.75">
      <c r="A200" s="140">
        <v>6</v>
      </c>
      <c r="B200" s="164" t="s">
        <v>220</v>
      </c>
      <c r="C200" s="15">
        <v>214</v>
      </c>
      <c r="D200" s="14" t="s">
        <v>537</v>
      </c>
      <c r="E200" s="15">
        <v>3</v>
      </c>
      <c r="F200" s="34"/>
      <c r="G200" s="15"/>
      <c r="H200" s="126" t="s">
        <v>200</v>
      </c>
      <c r="I200" s="126" t="s">
        <v>203</v>
      </c>
      <c r="J200" s="126"/>
      <c r="K200" s="141" t="s">
        <v>320</v>
      </c>
    </row>
    <row r="201" spans="1:11" ht="12.75">
      <c r="A201" s="140">
        <v>5</v>
      </c>
      <c r="B201" s="164" t="s">
        <v>228</v>
      </c>
      <c r="C201" s="15">
        <v>209</v>
      </c>
      <c r="D201" s="14" t="s">
        <v>538</v>
      </c>
      <c r="E201" s="15">
        <v>1</v>
      </c>
      <c r="F201" s="34"/>
      <c r="G201" s="15"/>
      <c r="H201" s="126" t="s">
        <v>200</v>
      </c>
      <c r="I201" s="126" t="s">
        <v>37</v>
      </c>
      <c r="J201" s="126"/>
      <c r="K201" s="141" t="s">
        <v>288</v>
      </c>
    </row>
    <row r="202" spans="1:11" ht="12.75">
      <c r="A202" s="140">
        <v>5</v>
      </c>
      <c r="B202" s="164" t="s">
        <v>228</v>
      </c>
      <c r="C202" s="15">
        <v>208</v>
      </c>
      <c r="D202" s="14" t="s">
        <v>539</v>
      </c>
      <c r="E202" s="15">
        <v>1</v>
      </c>
      <c r="F202" s="34"/>
      <c r="G202" s="15"/>
      <c r="H202" s="126" t="s">
        <v>200</v>
      </c>
      <c r="I202" s="126" t="s">
        <v>37</v>
      </c>
      <c r="J202" s="126"/>
      <c r="K202" s="141" t="s">
        <v>288</v>
      </c>
    </row>
    <row r="203" spans="1:11" ht="12.75">
      <c r="A203" s="140">
        <v>5</v>
      </c>
      <c r="B203" s="164" t="s">
        <v>228</v>
      </c>
      <c r="C203" s="15">
        <v>210</v>
      </c>
      <c r="D203" s="14" t="s">
        <v>540</v>
      </c>
      <c r="E203" s="15">
        <v>1</v>
      </c>
      <c r="F203" s="34"/>
      <c r="G203" s="15"/>
      <c r="H203" s="126" t="s">
        <v>200</v>
      </c>
      <c r="I203" s="126" t="s">
        <v>37</v>
      </c>
      <c r="J203" s="126"/>
      <c r="K203" s="141" t="s">
        <v>288</v>
      </c>
    </row>
    <row r="204" spans="1:11" ht="12.75">
      <c r="A204" s="140">
        <v>5</v>
      </c>
      <c r="B204" s="164" t="s">
        <v>228</v>
      </c>
      <c r="C204" s="15">
        <v>207</v>
      </c>
      <c r="D204" s="14" t="s">
        <v>541</v>
      </c>
      <c r="E204" s="15">
        <v>2</v>
      </c>
      <c r="F204" s="34"/>
      <c r="G204" s="15"/>
      <c r="H204" s="126" t="s">
        <v>200</v>
      </c>
      <c r="I204" s="126" t="s">
        <v>46</v>
      </c>
      <c r="J204" s="126"/>
      <c r="K204" s="141" t="s">
        <v>336</v>
      </c>
    </row>
    <row r="205" spans="1:11" ht="12.75">
      <c r="A205" s="140">
        <v>0</v>
      </c>
      <c r="B205" s="164" t="s">
        <v>314</v>
      </c>
      <c r="C205" s="15">
        <v>103</v>
      </c>
      <c r="D205" s="14" t="s">
        <v>542</v>
      </c>
      <c r="E205" s="15">
        <v>18</v>
      </c>
      <c r="F205" s="34"/>
      <c r="G205" s="15"/>
      <c r="H205" s="126" t="s">
        <v>316</v>
      </c>
      <c r="I205" s="126" t="s">
        <v>292</v>
      </c>
      <c r="J205" s="126"/>
      <c r="K205" s="141" t="s">
        <v>331</v>
      </c>
    </row>
    <row r="206" spans="1:11" ht="12.75">
      <c r="A206" s="140"/>
      <c r="B206" s="164" t="s">
        <v>228</v>
      </c>
      <c r="C206" s="15"/>
      <c r="D206" s="14" t="s">
        <v>543</v>
      </c>
      <c r="E206" s="180" t="s">
        <v>576</v>
      </c>
      <c r="F206" s="34"/>
      <c r="G206" s="15"/>
      <c r="H206" s="126"/>
      <c r="I206" s="126"/>
      <c r="J206" s="126"/>
      <c r="K206" s="141"/>
    </row>
    <row r="207" spans="1:11" ht="12.75">
      <c r="A207" s="140">
        <v>2</v>
      </c>
      <c r="B207" s="164" t="s">
        <v>303</v>
      </c>
      <c r="C207" s="15">
        <v>160</v>
      </c>
      <c r="D207" s="14" t="s">
        <v>544</v>
      </c>
      <c r="E207" s="15">
        <v>36</v>
      </c>
      <c r="F207" s="34"/>
      <c r="G207" s="15"/>
      <c r="H207" s="126" t="s">
        <v>38</v>
      </c>
      <c r="I207" s="126" t="s">
        <v>40</v>
      </c>
      <c r="J207" s="126" t="s">
        <v>203</v>
      </c>
      <c r="K207" s="141" t="s">
        <v>545</v>
      </c>
    </row>
    <row r="208" spans="1:11" ht="12.75">
      <c r="A208" s="140">
        <v>4</v>
      </c>
      <c r="B208" s="164" t="s">
        <v>333</v>
      </c>
      <c r="C208" s="15">
        <v>194</v>
      </c>
      <c r="D208" s="14" t="s">
        <v>546</v>
      </c>
      <c r="E208" s="15">
        <v>15</v>
      </c>
      <c r="F208" s="34"/>
      <c r="G208" s="15"/>
      <c r="H208" s="126" t="s">
        <v>46</v>
      </c>
      <c r="I208" s="126" t="s">
        <v>200</v>
      </c>
      <c r="J208" s="126"/>
      <c r="K208" s="141" t="s">
        <v>389</v>
      </c>
    </row>
    <row r="209" spans="1:11" ht="12.75">
      <c r="A209" s="140">
        <v>4</v>
      </c>
      <c r="B209" s="164" t="s">
        <v>333</v>
      </c>
      <c r="C209" s="15">
        <v>195</v>
      </c>
      <c r="D209" s="14" t="s">
        <v>547</v>
      </c>
      <c r="E209" s="15">
        <v>11</v>
      </c>
      <c r="F209" s="34"/>
      <c r="G209" s="15"/>
      <c r="H209" s="126" t="s">
        <v>46</v>
      </c>
      <c r="I209" s="126" t="s">
        <v>200</v>
      </c>
      <c r="J209" s="126"/>
      <c r="K209" s="141" t="s">
        <v>389</v>
      </c>
    </row>
    <row r="210" spans="1:11" ht="12.75">
      <c r="A210" s="140">
        <v>3</v>
      </c>
      <c r="B210" s="164" t="s">
        <v>333</v>
      </c>
      <c r="C210" s="15">
        <v>180</v>
      </c>
      <c r="D210" s="14" t="s">
        <v>548</v>
      </c>
      <c r="E210" s="15">
        <v>24</v>
      </c>
      <c r="F210" s="34"/>
      <c r="G210" s="15"/>
      <c r="H210" s="126" t="s">
        <v>292</v>
      </c>
      <c r="I210" s="126" t="s">
        <v>200</v>
      </c>
      <c r="J210" s="126"/>
      <c r="K210" s="141" t="s">
        <v>549</v>
      </c>
    </row>
    <row r="211" spans="1:11" ht="12.75">
      <c r="A211" s="140">
        <v>0</v>
      </c>
      <c r="B211" s="164" t="s">
        <v>205</v>
      </c>
      <c r="C211" s="15">
        <v>104</v>
      </c>
      <c r="D211" s="14" t="s">
        <v>550</v>
      </c>
      <c r="E211" s="15">
        <v>21</v>
      </c>
      <c r="F211" s="34"/>
      <c r="G211" s="15"/>
      <c r="H211" s="126" t="s">
        <v>200</v>
      </c>
      <c r="I211" s="126" t="s">
        <v>46</v>
      </c>
      <c r="J211" s="126"/>
      <c r="K211" s="141" t="s">
        <v>336</v>
      </c>
    </row>
    <row r="212" spans="1:11" ht="12.75">
      <c r="A212" s="140">
        <v>0</v>
      </c>
      <c r="B212" s="164" t="s">
        <v>303</v>
      </c>
      <c r="C212" s="15">
        <v>105</v>
      </c>
      <c r="D212" s="14" t="s">
        <v>551</v>
      </c>
      <c r="E212" s="15">
        <v>2</v>
      </c>
      <c r="F212" s="34"/>
      <c r="G212" s="15"/>
      <c r="H212" s="126" t="s">
        <v>38</v>
      </c>
      <c r="I212" s="126" t="s">
        <v>34</v>
      </c>
      <c r="J212" s="126"/>
      <c r="K212" s="141" t="s">
        <v>209</v>
      </c>
    </row>
    <row r="213" spans="1:11" ht="12.75">
      <c r="A213" s="140">
        <v>0</v>
      </c>
      <c r="B213" s="164" t="s">
        <v>235</v>
      </c>
      <c r="C213" s="15">
        <v>106</v>
      </c>
      <c r="D213" s="14" t="s">
        <v>552</v>
      </c>
      <c r="E213" s="15">
        <v>14</v>
      </c>
      <c r="F213" s="34"/>
      <c r="G213" s="15"/>
      <c r="H213" s="126" t="s">
        <v>35</v>
      </c>
      <c r="I213" s="126" t="s">
        <v>36</v>
      </c>
      <c r="J213" s="126"/>
      <c r="K213" s="141" t="s">
        <v>504</v>
      </c>
    </row>
    <row r="214" spans="1:11" ht="12.75">
      <c r="A214" s="140">
        <v>0</v>
      </c>
      <c r="B214" s="164" t="s">
        <v>235</v>
      </c>
      <c r="C214" s="15">
        <v>107</v>
      </c>
      <c r="D214" s="14" t="s">
        <v>553</v>
      </c>
      <c r="E214" s="15">
        <v>8</v>
      </c>
      <c r="F214" s="34"/>
      <c r="G214" s="15"/>
      <c r="H214" s="126" t="s">
        <v>35</v>
      </c>
      <c r="I214" s="126" t="s">
        <v>40</v>
      </c>
      <c r="J214" s="126"/>
      <c r="K214" s="141" t="s">
        <v>554</v>
      </c>
    </row>
    <row r="215" spans="1:11" ht="12.75">
      <c r="A215" s="140">
        <v>0</v>
      </c>
      <c r="B215" s="164" t="s">
        <v>220</v>
      </c>
      <c r="C215" s="15">
        <v>108</v>
      </c>
      <c r="D215" s="14" t="s">
        <v>555</v>
      </c>
      <c r="E215" s="15">
        <v>10</v>
      </c>
      <c r="F215" s="34"/>
      <c r="G215" s="15"/>
      <c r="H215" s="126" t="s">
        <v>201</v>
      </c>
      <c r="I215" s="126" t="s">
        <v>203</v>
      </c>
      <c r="J215" s="126"/>
      <c r="K215" s="141" t="s">
        <v>222</v>
      </c>
    </row>
    <row r="216" spans="1:11" ht="12.75">
      <c r="A216" s="140">
        <v>0</v>
      </c>
      <c r="B216" s="164" t="s">
        <v>303</v>
      </c>
      <c r="C216" s="15">
        <v>109</v>
      </c>
      <c r="D216" s="14" t="s">
        <v>556</v>
      </c>
      <c r="E216" s="15">
        <v>2</v>
      </c>
      <c r="F216" s="34"/>
      <c r="G216" s="15"/>
      <c r="H216" s="126" t="s">
        <v>38</v>
      </c>
      <c r="I216" s="126" t="s">
        <v>38</v>
      </c>
      <c r="J216" s="126"/>
      <c r="K216" s="141" t="s">
        <v>557</v>
      </c>
    </row>
    <row r="217" spans="1:11" ht="12.75">
      <c r="A217" s="140">
        <v>0</v>
      </c>
      <c r="B217" s="164" t="s">
        <v>225</v>
      </c>
      <c r="C217" s="15">
        <v>110</v>
      </c>
      <c r="D217" s="14" t="s">
        <v>558</v>
      </c>
      <c r="E217" s="15">
        <v>42</v>
      </c>
      <c r="F217" s="34"/>
      <c r="G217" s="15"/>
      <c r="H217" s="126" t="s">
        <v>37</v>
      </c>
      <c r="I217" s="126" t="s">
        <v>38</v>
      </c>
      <c r="J217" s="126"/>
      <c r="K217" s="141" t="s">
        <v>217</v>
      </c>
    </row>
    <row r="218" spans="1:11" ht="12.75">
      <c r="A218" s="140">
        <v>0</v>
      </c>
      <c r="B218" s="164" t="s">
        <v>225</v>
      </c>
      <c r="C218" s="15">
        <v>111</v>
      </c>
      <c r="D218" s="14" t="s">
        <v>559</v>
      </c>
      <c r="E218" s="15">
        <v>43</v>
      </c>
      <c r="F218" s="34"/>
      <c r="G218" s="15"/>
      <c r="H218" s="126" t="s">
        <v>36</v>
      </c>
      <c r="I218" s="126" t="s">
        <v>46</v>
      </c>
      <c r="J218" s="126"/>
      <c r="K218" s="141" t="s">
        <v>560</v>
      </c>
    </row>
    <row r="219" spans="1:11" ht="12.75">
      <c r="A219" s="140">
        <v>2</v>
      </c>
      <c r="B219" s="164" t="s">
        <v>228</v>
      </c>
      <c r="C219" s="15">
        <v>144</v>
      </c>
      <c r="D219" s="14" t="s">
        <v>561</v>
      </c>
      <c r="E219" s="15">
        <v>9</v>
      </c>
      <c r="F219" s="34"/>
      <c r="G219" s="15"/>
      <c r="H219" s="126" t="s">
        <v>200</v>
      </c>
      <c r="I219" s="126" t="s">
        <v>38</v>
      </c>
      <c r="J219" s="126"/>
      <c r="K219" s="141" t="s">
        <v>204</v>
      </c>
    </row>
    <row r="220" spans="1:11" ht="12.75">
      <c r="A220" s="140">
        <v>0</v>
      </c>
      <c r="B220" s="164" t="s">
        <v>303</v>
      </c>
      <c r="C220" s="15">
        <v>112</v>
      </c>
      <c r="D220" s="14" t="s">
        <v>562</v>
      </c>
      <c r="E220" s="15">
        <v>5</v>
      </c>
      <c r="F220" s="34"/>
      <c r="G220" s="15"/>
      <c r="H220" s="126" t="s">
        <v>36</v>
      </c>
      <c r="I220" s="126" t="s">
        <v>203</v>
      </c>
      <c r="J220" s="126"/>
      <c r="K220" s="141" t="s">
        <v>563</v>
      </c>
    </row>
    <row r="221" spans="1:11" ht="12.75">
      <c r="A221" s="140">
        <v>1</v>
      </c>
      <c r="B221" s="164" t="s">
        <v>303</v>
      </c>
      <c r="C221" s="15">
        <v>139</v>
      </c>
      <c r="D221" s="14" t="s">
        <v>564</v>
      </c>
      <c r="E221" s="15">
        <v>14</v>
      </c>
      <c r="F221" s="34"/>
      <c r="G221" s="15"/>
      <c r="H221" s="126" t="s">
        <v>38</v>
      </c>
      <c r="I221" s="126" t="s">
        <v>201</v>
      </c>
      <c r="J221" s="126"/>
      <c r="K221" s="141" t="s">
        <v>302</v>
      </c>
    </row>
    <row r="222" spans="1:11" ht="12.75">
      <c r="A222" s="140">
        <v>0</v>
      </c>
      <c r="B222" s="164" t="s">
        <v>230</v>
      </c>
      <c r="C222" s="15">
        <v>113</v>
      </c>
      <c r="D222" s="14" t="s">
        <v>565</v>
      </c>
      <c r="E222" s="15">
        <v>17</v>
      </c>
      <c r="F222" s="34"/>
      <c r="G222" s="15"/>
      <c r="H222" s="126" t="s">
        <v>34</v>
      </c>
      <c r="I222" s="126" t="s">
        <v>40</v>
      </c>
      <c r="J222" s="126"/>
      <c r="K222" s="141" t="s">
        <v>484</v>
      </c>
    </row>
    <row r="223" spans="1:11" ht="12.75">
      <c r="A223" s="140">
        <v>0</v>
      </c>
      <c r="B223" s="164" t="s">
        <v>230</v>
      </c>
      <c r="C223" s="15">
        <v>114</v>
      </c>
      <c r="D223" s="14" t="s">
        <v>566</v>
      </c>
      <c r="E223" s="15">
        <v>21</v>
      </c>
      <c r="F223" s="34"/>
      <c r="G223" s="15"/>
      <c r="H223" s="126" t="s">
        <v>37</v>
      </c>
      <c r="I223" s="126" t="s">
        <v>200</v>
      </c>
      <c r="J223" s="126"/>
      <c r="K223" s="141" t="s">
        <v>413</v>
      </c>
    </row>
    <row r="224" spans="1:11" ht="12.75">
      <c r="A224" s="140">
        <v>4</v>
      </c>
      <c r="B224" s="164" t="s">
        <v>228</v>
      </c>
      <c r="C224" s="15">
        <v>192</v>
      </c>
      <c r="D224" s="14" t="s">
        <v>567</v>
      </c>
      <c r="E224" s="15">
        <v>7</v>
      </c>
      <c r="F224" s="34"/>
      <c r="G224" s="15"/>
      <c r="H224" s="126" t="s">
        <v>200</v>
      </c>
      <c r="I224" s="126" t="s">
        <v>37</v>
      </c>
      <c r="J224" s="126"/>
      <c r="K224" s="141" t="s">
        <v>288</v>
      </c>
    </row>
    <row r="225" spans="1:11" ht="12.75">
      <c r="A225" s="140">
        <v>6</v>
      </c>
      <c r="B225" s="164" t="s">
        <v>228</v>
      </c>
      <c r="C225" s="15">
        <v>213</v>
      </c>
      <c r="D225" s="14" t="s">
        <v>568</v>
      </c>
      <c r="E225" s="15">
        <v>23</v>
      </c>
      <c r="F225" s="34"/>
      <c r="G225" s="15"/>
      <c r="H225" s="126" t="s">
        <v>200</v>
      </c>
      <c r="I225" s="126" t="s">
        <v>37</v>
      </c>
      <c r="J225" s="126"/>
      <c r="K225" s="141" t="s">
        <v>288</v>
      </c>
    </row>
    <row r="226" spans="1:11" ht="12.75">
      <c r="A226" s="140">
        <v>4</v>
      </c>
      <c r="B226" s="164" t="s">
        <v>228</v>
      </c>
      <c r="C226" s="15">
        <v>184</v>
      </c>
      <c r="D226" s="14" t="s">
        <v>569</v>
      </c>
      <c r="E226" s="15">
        <v>9</v>
      </c>
      <c r="F226" s="34"/>
      <c r="G226" s="15"/>
      <c r="H226" s="126" t="s">
        <v>200</v>
      </c>
      <c r="I226" s="126" t="s">
        <v>37</v>
      </c>
      <c r="J226" s="126"/>
      <c r="K226" s="141" t="s">
        <v>288</v>
      </c>
    </row>
    <row r="227" spans="1:11" ht="12.75">
      <c r="A227" s="140">
        <v>0</v>
      </c>
      <c r="B227" s="164" t="s">
        <v>230</v>
      </c>
      <c r="C227" s="15">
        <v>115</v>
      </c>
      <c r="D227" s="14" t="s">
        <v>570</v>
      </c>
      <c r="E227" s="15">
        <v>11</v>
      </c>
      <c r="F227" s="34"/>
      <c r="G227" s="15"/>
      <c r="H227" s="126" t="s">
        <v>34</v>
      </c>
      <c r="I227" s="126" t="s">
        <v>40</v>
      </c>
      <c r="J227" s="126"/>
      <c r="K227" s="141" t="s">
        <v>484</v>
      </c>
    </row>
    <row r="228" spans="1:11" ht="12.75">
      <c r="A228" s="140">
        <v>0</v>
      </c>
      <c r="B228" s="164" t="s">
        <v>225</v>
      </c>
      <c r="C228" s="15">
        <v>116</v>
      </c>
      <c r="D228" s="14" t="s">
        <v>571</v>
      </c>
      <c r="E228" s="15">
        <v>38</v>
      </c>
      <c r="F228" s="34"/>
      <c r="G228" s="15"/>
      <c r="H228" s="126" t="s">
        <v>34</v>
      </c>
      <c r="I228" s="126" t="s">
        <v>46</v>
      </c>
      <c r="J228" s="126"/>
      <c r="K228" s="141" t="s">
        <v>572</v>
      </c>
    </row>
    <row r="229" spans="1:11" ht="12.75">
      <c r="A229" s="140">
        <v>5</v>
      </c>
      <c r="B229" s="164" t="s">
        <v>220</v>
      </c>
      <c r="C229" s="15">
        <v>211</v>
      </c>
      <c r="D229" s="14" t="s">
        <v>573</v>
      </c>
      <c r="E229" s="15">
        <v>2</v>
      </c>
      <c r="F229" s="34"/>
      <c r="G229" s="15"/>
      <c r="H229" s="126" t="s">
        <v>201</v>
      </c>
      <c r="I229" s="126" t="s">
        <v>203</v>
      </c>
      <c r="J229" s="126"/>
      <c r="K229" s="141" t="s">
        <v>222</v>
      </c>
    </row>
    <row r="230" spans="1:11" ht="13.5" thickBot="1">
      <c r="A230" s="142">
        <v>0</v>
      </c>
      <c r="B230" s="170" t="s">
        <v>220</v>
      </c>
      <c r="C230" s="171">
        <v>117</v>
      </c>
      <c r="D230" s="172" t="s">
        <v>574</v>
      </c>
      <c r="E230" s="171">
        <v>7</v>
      </c>
      <c r="F230" s="143"/>
      <c r="G230" s="171"/>
      <c r="H230" s="173" t="s">
        <v>34</v>
      </c>
      <c r="I230" s="173" t="s">
        <v>200</v>
      </c>
      <c r="J230" s="173"/>
      <c r="K230" s="174" t="s">
        <v>221</v>
      </c>
    </row>
    <row r="231" ht="13.5" thickTop="1"/>
  </sheetData>
  <sheetProtection/>
  <autoFilter ref="A3:K22"/>
  <mergeCells count="2">
    <mergeCell ref="H1:J2"/>
    <mergeCell ref="N2:R2"/>
  </mergeCells>
  <printOptions/>
  <pageMargins left="0.7" right="0.7" top="0.75" bottom="0.75" header="0.3" footer="0.3"/>
  <pageSetup cellComments="asDisplayed" fitToHeight="2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31</v>
      </c>
      <c r="B1" s="1" t="s">
        <v>30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</cp:lastModifiedBy>
  <cp:lastPrinted>2011-05-14T13:42:53Z</cp:lastPrinted>
  <dcterms:created xsi:type="dcterms:W3CDTF">2006-02-26T20:34:47Z</dcterms:created>
  <dcterms:modified xsi:type="dcterms:W3CDTF">2011-05-14T13:47:27Z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