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1" activeTab="0"/>
  </bookViews>
  <sheets>
    <sheet name="Caractéristiques" sheetId="1" r:id="rId1"/>
    <sheet name="Grille" sheetId="2" r:id="rId2"/>
    <sheet name="Psioniques" sheetId="3" r:id="rId3"/>
    <sheet name="Compétences" sheetId="4" r:id="rId4"/>
    <sheet name="Silhouette" sheetId="5" r:id="rId5"/>
    <sheet name="Calc Marges" sheetId="6" state="hidden" r:id="rId6"/>
    <sheet name="sorts" sheetId="7" r:id="rId7"/>
  </sheets>
  <definedNames>
    <definedName name="Excel_BuiltIn__FilterDatabase_2">'Psioniques'!$A$3:$Q$3</definedName>
    <definedName name="Excel_BuiltIn__FilterDatabase_3">'Compétences'!$A$3:$J$230</definedName>
    <definedName name="SHARED_FORMULA_10_3_10_3_1">SUM(#REF!)</definedName>
    <definedName name="SHARED_FORMULA_12_3_12_3_1">#REF!+#REF!</definedName>
    <definedName name="SHARED_FORMULA_13_3_13_3_1">ROUNDDOWN(#REF!/3,0)</definedName>
  </definedNames>
  <calcPr fullCalcOnLoad="1"/>
</workbook>
</file>

<file path=xl/sharedStrings.xml><?xml version="1.0" encoding="utf-8"?>
<sst xmlns="http://schemas.openxmlformats.org/spreadsheetml/2006/main" count="1327" uniqueCount="501">
  <si>
    <t>Gullurian MOROAR « Gumo » Robot</t>
  </si>
  <si>
    <t>Age :</t>
  </si>
  <si>
    <t>ans</t>
  </si>
  <si>
    <t>Affinités :</t>
  </si>
  <si>
    <t>esprit,diplomate,nature,linguiste,biologie,commerce,math,technicine,audio,baroudeur</t>
  </si>
  <si>
    <t>Sexe :</t>
  </si>
  <si>
    <t>Poids :</t>
  </si>
  <si>
    <t>kg</t>
  </si>
  <si>
    <t>M.</t>
  </si>
  <si>
    <t>Taille :</t>
  </si>
  <si>
    <t>m</t>
  </si>
  <si>
    <t>Description</t>
  </si>
  <si>
    <t>tigyuuginiugin, Kaol</t>
  </si>
  <si>
    <t>organisme :</t>
  </si>
  <si>
    <t>Ideaux /</t>
  </si>
  <si>
    <t>Phobie :</t>
  </si>
  <si>
    <t>TRANSFERT</t>
  </si>
  <si>
    <t>PHYSIQUES</t>
  </si>
  <si>
    <t>Score</t>
  </si>
  <si>
    <t>Marge</t>
  </si>
  <si>
    <t>PSYCHIQUES</t>
  </si>
  <si>
    <t>Points dépensés</t>
  </si>
  <si>
    <t>score</t>
  </si>
  <si>
    <t>Vo</t>
  </si>
  <si>
    <t>Pe</t>
  </si>
  <si>
    <t>Perception</t>
  </si>
  <si>
    <t>Raison</t>
  </si>
  <si>
    <t>Vi</t>
  </si>
  <si>
    <t>Vitalité</t>
  </si>
  <si>
    <t>Equilibre</t>
  </si>
  <si>
    <t>E</t>
  </si>
  <si>
    <t>F</t>
  </si>
  <si>
    <t>Force</t>
  </si>
  <si>
    <t>Volonté</t>
  </si>
  <si>
    <t>Re</t>
  </si>
  <si>
    <t>Réflexe</t>
  </si>
  <si>
    <t>Passion</t>
  </si>
  <si>
    <t>H</t>
  </si>
  <si>
    <t>Habileté</t>
  </si>
  <si>
    <t>Autorité</t>
  </si>
  <si>
    <t>Ap</t>
  </si>
  <si>
    <t>Apparence</t>
  </si>
  <si>
    <t>Communication</t>
  </si>
  <si>
    <t>Ad</t>
  </si>
  <si>
    <t>Adaptation</t>
  </si>
  <si>
    <t>Intuition</t>
  </si>
  <si>
    <t>Résident</t>
  </si>
  <si>
    <t>DETECTIONS</t>
  </si>
  <si>
    <t>CA.Nat.</t>
  </si>
  <si>
    <t>CD.Nat.</t>
  </si>
  <si>
    <t>Resistance :</t>
  </si>
  <si>
    <t>Lumineuse</t>
  </si>
  <si>
    <t>Sonore</t>
  </si>
  <si>
    <t>% rejet :</t>
  </si>
  <si>
    <t>Chimique</t>
  </si>
  <si>
    <t>Contact</t>
  </si>
  <si>
    <t>Critique quadru,dépenses x 2</t>
  </si>
  <si>
    <t>Mega :</t>
  </si>
  <si>
    <t>Psionique :</t>
  </si>
  <si>
    <t>Magie :</t>
  </si>
  <si>
    <t>Motivation</t>
  </si>
  <si>
    <t>Mise en transe</t>
  </si>
  <si>
    <t>Révision runes</t>
  </si>
  <si>
    <t>Resistance Transfert</t>
  </si>
  <si>
    <t>Activation</t>
  </si>
  <si>
    <t>Concentration</t>
  </si>
  <si>
    <t>Lecture sort</t>
  </si>
  <si>
    <t>Energie</t>
  </si>
  <si>
    <t xml:space="preserve">Activation </t>
  </si>
  <si>
    <t>Transfert</t>
  </si>
  <si>
    <t>Bétasorvent :</t>
  </si>
  <si>
    <t>Kibien</t>
  </si>
  <si>
    <t>français</t>
  </si>
  <si>
    <t>Shaanique</t>
  </si>
  <si>
    <t>Koth</t>
  </si>
  <si>
    <t>Motivation 75/80</t>
  </si>
  <si>
    <t>Energie 1</t>
  </si>
  <si>
    <t>jours</t>
  </si>
  <si>
    <t>2 % de rejet</t>
  </si>
  <si>
    <t>D100</t>
  </si>
  <si>
    <t>D30</t>
  </si>
  <si>
    <t>D20</t>
  </si>
  <si>
    <t>D10</t>
  </si>
  <si>
    <t>D8</t>
  </si>
  <si>
    <t>D6</t>
  </si>
  <si>
    <t>D4</t>
  </si>
  <si>
    <t>Impossible</t>
  </si>
  <si>
    <t>Difficile</t>
  </si>
  <si>
    <t>Normal</t>
  </si>
  <si>
    <t>Facile</t>
  </si>
  <si>
    <t>Évident</t>
  </si>
  <si>
    <t>Pouvoir</t>
  </si>
  <si>
    <t>Apprentis-sage</t>
  </si>
  <si>
    <t>Masse</t>
  </si>
  <si>
    <t>Durée</t>
  </si>
  <si>
    <t>Volume</t>
  </si>
  <si>
    <t>Distance</t>
  </si>
  <si>
    <t>Vitesse</t>
  </si>
  <si>
    <t>Psych</t>
  </si>
  <si>
    <t>Densité</t>
  </si>
  <si>
    <t>Rang</t>
  </si>
  <si>
    <t>Total
Caract</t>
  </si>
  <si>
    <t>Score
Initial</t>
  </si>
  <si>
    <t>Total
Pouvoir</t>
  </si>
  <si>
    <t>Coût</t>
  </si>
  <si>
    <t>Score
Actuel</t>
  </si>
  <si>
    <t>Exp</t>
  </si>
  <si>
    <t>Remarques</t>
  </si>
  <si>
    <t>Amélioration comp. Via caractéristiques</t>
  </si>
  <si>
    <t>Tech Type</t>
  </si>
  <si>
    <t>Type</t>
  </si>
  <si>
    <t>Code</t>
  </si>
  <si>
    <t>Compétence</t>
  </si>
  <si>
    <t>Comp 1</t>
  </si>
  <si>
    <t>Comp 2</t>
  </si>
  <si>
    <t>Comp 3</t>
  </si>
  <si>
    <t>Formule Calcul competence</t>
  </si>
  <si>
    <t>Calcul competence</t>
  </si>
  <si>
    <t>Espionnage</t>
  </si>
  <si>
    <t>ACROBATIE</t>
  </si>
  <si>
    <t>F+H</t>
  </si>
  <si>
    <t>Relationnel</t>
  </si>
  <si>
    <t>ACTE SEXUEL</t>
  </si>
  <si>
    <t>H+Ad</t>
  </si>
  <si>
    <t>Locomotion</t>
  </si>
  <si>
    <t>AEROSTAT</t>
  </si>
  <si>
    <t>Re+H</t>
  </si>
  <si>
    <t>Survie</t>
  </si>
  <si>
    <t>AGRICULTURE</t>
  </si>
  <si>
    <t>F+Vi</t>
  </si>
  <si>
    <t>ALLUMAGE FEU</t>
  </si>
  <si>
    <t>ANTHROPOLOGIE</t>
  </si>
  <si>
    <t>Ra</t>
  </si>
  <si>
    <t>Pa</t>
  </si>
  <si>
    <t>Ra+Pa</t>
  </si>
  <si>
    <t>Divers Sciences</t>
  </si>
  <si>
    <t>ARCHEOLOGIE</t>
  </si>
  <si>
    <t>Pe+Ra</t>
  </si>
  <si>
    <t>ARCHITECTURE</t>
  </si>
  <si>
    <t>Ra+H</t>
  </si>
  <si>
    <t>Combat</t>
  </si>
  <si>
    <t>ARME A FEU  EP. GROS CALIBRE</t>
  </si>
  <si>
    <t>H+Pe</t>
  </si>
  <si>
    <t>ARME A FEU EP. REPETITION</t>
  </si>
  <si>
    <t>F+Pe</t>
  </si>
  <si>
    <t>ARME A FEU EPAULE P. CALIBRE</t>
  </si>
  <si>
    <t>ARME A FEU POING GROS CALIBRE</t>
  </si>
  <si>
    <t>ARME A FEU POING P. CALIBRE</t>
  </si>
  <si>
    <t>ARME A FEU POING REPETITION</t>
  </si>
  <si>
    <t>ARME CASSE MONDE</t>
  </si>
  <si>
    <t>(10-Ra)+(10-E)</t>
  </si>
  <si>
    <t>ARME DE JET MANUELLE</t>
  </si>
  <si>
    <t>ARME DE JET MECANIQUE</t>
  </si>
  <si>
    <t>ART GRAPHIQUE</t>
  </si>
  <si>
    <t>I</t>
  </si>
  <si>
    <t>Pa+I</t>
  </si>
  <si>
    <t>ART MUSICAL</t>
  </si>
  <si>
    <t>ARTILLERIE LEGERE</t>
  </si>
  <si>
    <t>ARTILLERIE LOURDE</t>
  </si>
  <si>
    <t>ARTILLERIE MOBILE</t>
  </si>
  <si>
    <t>AUTOMOBILE</t>
  </si>
  <si>
    <t>Ra+Re</t>
  </si>
  <si>
    <t>AVION A HELICE</t>
  </si>
  <si>
    <t>AVION A REACTION</t>
  </si>
  <si>
    <t>BARATIN</t>
  </si>
  <si>
    <t>C</t>
  </si>
  <si>
    <t>C+Vo</t>
  </si>
  <si>
    <t>BATEAU A MOTEUR</t>
  </si>
  <si>
    <t>BATEAU A VAPEUR</t>
  </si>
  <si>
    <t>BIBLIOTHEQUE</t>
  </si>
  <si>
    <t>Pe+C</t>
  </si>
  <si>
    <t>BIOLOGIE</t>
  </si>
  <si>
    <t>Ra+Ad</t>
  </si>
  <si>
    <t>BOTANIQUE</t>
  </si>
  <si>
    <t>BRASSAGE</t>
  </si>
  <si>
    <t>H+Pa</t>
  </si>
  <si>
    <t>Fabrication</t>
  </si>
  <si>
    <t>BRICOLAGE</t>
  </si>
  <si>
    <t>BUREAUCRATIE</t>
  </si>
  <si>
    <t>Vo+10-Ra</t>
  </si>
  <si>
    <t>CALMER</t>
  </si>
  <si>
    <t>C+E</t>
  </si>
  <si>
    <t>CAMOUFLAGE</t>
  </si>
  <si>
    <t>CARTE OECUMENE</t>
  </si>
  <si>
    <t>Vo+C</t>
  </si>
  <si>
    <t xml:space="preserve">CARTOGRAPHIE </t>
  </si>
  <si>
    <t>CARTOGRAPHIE ASTRALE</t>
  </si>
  <si>
    <t>Spiritisme</t>
  </si>
  <si>
    <t>CHARISME HYPNOSE</t>
  </si>
  <si>
    <t>h</t>
  </si>
  <si>
    <t>Au</t>
  </si>
  <si>
    <t>Vo+Au</t>
  </si>
  <si>
    <t>CHASSE</t>
  </si>
  <si>
    <t>CHIMIE</t>
  </si>
  <si>
    <t>Ra+I</t>
  </si>
  <si>
    <t>Médecine</t>
  </si>
  <si>
    <t>CHIRURGIE DE POINTE</t>
  </si>
  <si>
    <t>CODAGE / DECODAGE</t>
  </si>
  <si>
    <t>Ra+C</t>
  </si>
  <si>
    <t>COMBAT A MAINS NUES</t>
  </si>
  <si>
    <t>COMBAT AVEC LAME</t>
  </si>
  <si>
    <t>COMBAT AVEC MASSE</t>
  </si>
  <si>
    <t>COMEDIE</t>
  </si>
  <si>
    <t>Pa+C</t>
  </si>
  <si>
    <t>COMMANDER</t>
  </si>
  <si>
    <t>Au+C</t>
  </si>
  <si>
    <t>COMMERCE</t>
  </si>
  <si>
    <t>Cockpit Control</t>
  </si>
  <si>
    <t>COMPOSER PROGRAMME INFO</t>
  </si>
  <si>
    <t>COMPTABILITE</t>
  </si>
  <si>
    <t>Ra+E</t>
  </si>
  <si>
    <t>CONFECTION DROGUE</t>
  </si>
  <si>
    <t>CONTORSION</t>
  </si>
  <si>
    <t>Vo+H</t>
  </si>
  <si>
    <t>CONTOURNER SECURITE INFO</t>
  </si>
  <si>
    <t>CONTREFACON</t>
  </si>
  <si>
    <t>C+Ad</t>
  </si>
  <si>
    <t>CONVAINCRE</t>
  </si>
  <si>
    <t>CORDONNERIE</t>
  </si>
  <si>
    <t>H+Vo</t>
  </si>
  <si>
    <t>COUTURE</t>
  </si>
  <si>
    <t>CROCHETER SERRURE</t>
  </si>
  <si>
    <t>H+E</t>
  </si>
  <si>
    <t>CREATION DE PORTE accéléré</t>
  </si>
  <si>
    <t>CUISINE</t>
  </si>
  <si>
    <t>Ra+Pe</t>
  </si>
  <si>
    <t>DANCE</t>
  </si>
  <si>
    <t>Pa+H</t>
  </si>
  <si>
    <t>DECELER CHIMIE</t>
  </si>
  <si>
    <t>Chim</t>
  </si>
  <si>
    <t>Pe+Chim</t>
  </si>
  <si>
    <t>DECELER CONTACT</t>
  </si>
  <si>
    <t>Cont</t>
  </si>
  <si>
    <t>Pe+Cont</t>
  </si>
  <si>
    <t>DECELER LUMIERE</t>
  </si>
  <si>
    <t>Lum</t>
  </si>
  <si>
    <t>Pe+Lum</t>
  </si>
  <si>
    <t>DECELER SON</t>
  </si>
  <si>
    <t>Son</t>
  </si>
  <si>
    <t>Pe+Son</t>
  </si>
  <si>
    <t>DEGUISEMENT</t>
  </si>
  <si>
    <t>Ad+Ap</t>
  </si>
  <si>
    <t>DELTAPLANE</t>
  </si>
  <si>
    <t>DESAMORCER BOMBE</t>
  </si>
  <si>
    <t>H+Re</t>
  </si>
  <si>
    <t>DESAMORCER PIEGE</t>
  </si>
  <si>
    <t>DESSIN INDUSTRIEL</t>
  </si>
  <si>
    <t>DETECTER MENSONGE</t>
  </si>
  <si>
    <t>I+Ra</t>
  </si>
  <si>
    <t>DIPLOMATIE</t>
  </si>
  <si>
    <t>C+Au</t>
  </si>
  <si>
    <t>DISCRETION</t>
  </si>
  <si>
    <t>Re+Ad</t>
  </si>
  <si>
    <t>DISSIMULATION</t>
  </si>
  <si>
    <t>DONS DE CONTEUR</t>
  </si>
  <si>
    <t>C+Pa</t>
  </si>
  <si>
    <t>DRESSAGE</t>
  </si>
  <si>
    <t>Pa+Au</t>
  </si>
  <si>
    <t>DROIDOLOGIE</t>
  </si>
  <si>
    <t>H+Ra</t>
  </si>
  <si>
    <t>DROIT</t>
  </si>
  <si>
    <t>ECONOMIE</t>
  </si>
  <si>
    <t>Ra+Vo</t>
  </si>
  <si>
    <t>ECRAN DE VAISSEAU</t>
  </si>
  <si>
    <t>E+Ra</t>
  </si>
  <si>
    <t>EFFACER TRACE</t>
  </si>
  <si>
    <t>ELECTRICITE</t>
  </si>
  <si>
    <t>ELECTRONIQUE</t>
  </si>
  <si>
    <t>ENGIN A CHENILLE</t>
  </si>
  <si>
    <t>EQUIATION TERRE</t>
  </si>
  <si>
    <t>EQUITATION AIR</t>
  </si>
  <si>
    <t>EQUITATION MER</t>
  </si>
  <si>
    <t>H+F</t>
  </si>
  <si>
    <t>ESCALADER</t>
  </si>
  <si>
    <t>ESQUIVER</t>
  </si>
  <si>
    <t>Re+I</t>
  </si>
  <si>
    <t>ETHNOLOGIE</t>
  </si>
  <si>
    <t>Ad+Ra</t>
  </si>
  <si>
    <t>ETHNOLOGIE E.T</t>
  </si>
  <si>
    <t>EVALUER</t>
  </si>
  <si>
    <t>FAIRE PITIE</t>
  </si>
  <si>
    <t>C+10-Ap</t>
  </si>
  <si>
    <t>FILATURE</t>
  </si>
  <si>
    <t>Pe+Re</t>
  </si>
  <si>
    <t>FOUILLE</t>
  </si>
  <si>
    <t>Pe+H</t>
  </si>
  <si>
    <t>FUNAMBULISME</t>
  </si>
  <si>
    <t>FUSEE</t>
  </si>
  <si>
    <t>Re+Ra</t>
  </si>
  <si>
    <t>GEOGRAPHIE</t>
  </si>
  <si>
    <t>2*Ra</t>
  </si>
  <si>
    <t>GEOLOGIE</t>
  </si>
  <si>
    <t>GLISSE</t>
  </si>
  <si>
    <t>GRIMPER CORDE</t>
  </si>
  <si>
    <t>F+Ad</t>
  </si>
  <si>
    <t>HELICOPTERE</t>
  </si>
  <si>
    <t>HIBERNATEURS</t>
  </si>
  <si>
    <t>HISTOIRE</t>
  </si>
  <si>
    <t>Pa+Ra</t>
  </si>
  <si>
    <t>HYPERSPATIAL 1</t>
  </si>
  <si>
    <t>Vo+E</t>
  </si>
  <si>
    <t>HYPERSPATIAL 2</t>
  </si>
  <si>
    <t>HYPERSPATIAL 3</t>
  </si>
  <si>
    <t>HYPERSPATIAL 4</t>
  </si>
  <si>
    <t>IMITER LES VOIX</t>
  </si>
  <si>
    <t>IMPLANT ROBOTIQUE</t>
  </si>
  <si>
    <t>IMPLANT SYNOBIOIDE</t>
  </si>
  <si>
    <t>INSTRUIRE</t>
  </si>
  <si>
    <t>INTERCONNECTER ORDI.</t>
  </si>
  <si>
    <t>INTERROGATOIRE</t>
  </si>
  <si>
    <t>JEUX</t>
  </si>
  <si>
    <t>JONGLERIE</t>
  </si>
  <si>
    <t>LANCER</t>
  </si>
  <si>
    <t>LIRE SUR LES LEVRES</t>
  </si>
  <si>
    <t>LITTERATURE</t>
  </si>
  <si>
    <t>MACONNERIE</t>
  </si>
  <si>
    <t>MAGICOLOGIE</t>
  </si>
  <si>
    <t>Vo+Ra</t>
  </si>
  <si>
    <t>MAITRISE DES ANIMAUX</t>
  </si>
  <si>
    <t>Au+Vo</t>
  </si>
  <si>
    <t>MANIPULATION EXPLOSIFS</t>
  </si>
  <si>
    <t>MANIPULER PROGRAMME INFO.</t>
  </si>
  <si>
    <t>MANŒUVRER VOILE</t>
  </si>
  <si>
    <t>Re+F</t>
  </si>
  <si>
    <t>MAQUILLAGE</t>
  </si>
  <si>
    <t>MARCHE ENDURANCE</t>
  </si>
  <si>
    <t>MARCHE SPRINT</t>
  </si>
  <si>
    <t>MATHEMATIQUE</t>
  </si>
  <si>
    <t>MECANIQUE</t>
  </si>
  <si>
    <t>MEDECINE</t>
  </si>
  <si>
    <t>MEGANOLOGIE</t>
  </si>
  <si>
    <t>MEMOIRE CHIMIQUE</t>
  </si>
  <si>
    <t>I+Chim</t>
  </si>
  <si>
    <t>MEMOIRE LUMINEUSE</t>
  </si>
  <si>
    <t>I+Lum</t>
  </si>
  <si>
    <t>MEMOIRE SONORE</t>
  </si>
  <si>
    <t>I+Son</t>
  </si>
  <si>
    <t>MEMOIRE TACTILE</t>
  </si>
  <si>
    <t>I+Cont</t>
  </si>
  <si>
    <t>MEMORISER</t>
  </si>
  <si>
    <t>Ra+Ra</t>
  </si>
  <si>
    <t>MENUISERIE</t>
  </si>
  <si>
    <t>METALLURGIE</t>
  </si>
  <si>
    <t>Ra+F</t>
  </si>
  <si>
    <t>METEOROLOGIE</t>
  </si>
  <si>
    <t>MOTO</t>
  </si>
  <si>
    <t>NAGER</t>
  </si>
  <si>
    <t>F+Re</t>
  </si>
  <si>
    <t>NAVETTE SPATIALE</t>
  </si>
  <si>
    <t>NAVIGATION AERIENNE</t>
  </si>
  <si>
    <t>NAVIGATION MARITIME</t>
  </si>
  <si>
    <t>NAVIGATION MULTIVERS.</t>
  </si>
  <si>
    <t>NAVIGATION SPATIALE</t>
  </si>
  <si>
    <t>NEUTRALISER POISON</t>
  </si>
  <si>
    <t>Ad+Re</t>
  </si>
  <si>
    <t>NEUTRALISER SECU. INFO</t>
  </si>
  <si>
    <t>OCCULTISME</t>
  </si>
  <si>
    <t>I+Pa</t>
  </si>
  <si>
    <t>ORIENTATION</t>
  </si>
  <si>
    <t>Pe+Ad</t>
  </si>
  <si>
    <t>OUVRIR COFFRE FORT</t>
  </si>
  <si>
    <t>PARACHUTISME</t>
  </si>
  <si>
    <t>PARADE BOUCLIER</t>
  </si>
  <si>
    <t>PECHE</t>
  </si>
  <si>
    <t>F+Vo</t>
  </si>
  <si>
    <t>PHARMACIE</t>
  </si>
  <si>
    <t>PHILOSOPHIE</t>
  </si>
  <si>
    <t>Vo+I</t>
  </si>
  <si>
    <t>PHOTOGRAPHIE</t>
  </si>
  <si>
    <t>PHYSIQUE</t>
  </si>
  <si>
    <t>PICKPOCKET</t>
  </si>
  <si>
    <t>PISTER</t>
  </si>
  <si>
    <t>PITRERIE</t>
  </si>
  <si>
    <t>PLANEUR</t>
  </si>
  <si>
    <t>PLONGER</t>
  </si>
  <si>
    <t>POIDS LOURD</t>
  </si>
  <si>
    <t>POLITIQUE</t>
  </si>
  <si>
    <t>Pa+Vo</t>
  </si>
  <si>
    <t>PORT D'ARMURE</t>
  </si>
  <si>
    <t>Vi+F</t>
  </si>
  <si>
    <t>POSE DE PIEGE</t>
  </si>
  <si>
    <t>POTERIE</t>
  </si>
  <si>
    <t>PROTOCOLE</t>
  </si>
  <si>
    <t>E+C</t>
  </si>
  <si>
    <t>PSIONOLOGIE</t>
  </si>
  <si>
    <t>PSYCHOLOGIE</t>
  </si>
  <si>
    <t>PSYCHOPATHOLOGIE</t>
  </si>
  <si>
    <t>RAYON EP. GROS CALIBRE</t>
  </si>
  <si>
    <t>RAYON EP. PETIT CALIBRE</t>
  </si>
  <si>
    <t>RAYON EP. REPETITION</t>
  </si>
  <si>
    <t>RAYON POING GROS CALIBRE</t>
  </si>
  <si>
    <t>RAYON POING PETIT CALIBRE</t>
  </si>
  <si>
    <t>RAYON POING REPETITION</t>
  </si>
  <si>
    <t>REGENERATION</t>
  </si>
  <si>
    <t>REPERAGE</t>
  </si>
  <si>
    <t>Pe+I</t>
  </si>
  <si>
    <t>ROBOTIQUE</t>
  </si>
  <si>
    <t>ROULER</t>
  </si>
  <si>
    <t>Ad+H</t>
  </si>
  <si>
    <t>SABOTAGE</t>
  </si>
  <si>
    <t>SAUTER</t>
  </si>
  <si>
    <t>SCULPTURE</t>
  </si>
  <si>
    <t>SE RENSEIGNER</t>
  </si>
  <si>
    <t>SECOURISME</t>
  </si>
  <si>
    <t>SEDUCTION</t>
  </si>
  <si>
    <t>Ap+C</t>
  </si>
  <si>
    <t>Sens du Labyrinthe</t>
  </si>
  <si>
    <t>SOCIOLOGIE</t>
  </si>
  <si>
    <t>SOINS / PLANTE</t>
  </si>
  <si>
    <t>Ad+Vi</t>
  </si>
  <si>
    <t>SOMMEIL HYPNOSE</t>
  </si>
  <si>
    <t>SOUS MARIN</t>
  </si>
  <si>
    <t>STARGATE</t>
  </si>
  <si>
    <t>SUBLUM. CLASSE 1</t>
  </si>
  <si>
    <t>SUBLUM. CLASSE 2</t>
  </si>
  <si>
    <t>SUBLUM. CLASSE 3</t>
  </si>
  <si>
    <t>SUBLUM. CLASSE 4</t>
  </si>
  <si>
    <t>SUGGESTION HYPNOSE</t>
  </si>
  <si>
    <t>SURF</t>
  </si>
  <si>
    <t>SYSTEME D</t>
  </si>
  <si>
    <t>((H+Ad)/2)+I</t>
  </si>
  <si>
    <t>SYSTEME D'ALARME</t>
  </si>
  <si>
    <t>SYSTEME RADAR</t>
  </si>
  <si>
    <t>SYSTEME RADIO</t>
  </si>
  <si>
    <t>C+Ra</t>
  </si>
  <si>
    <t>TACTIQUE</t>
  </si>
  <si>
    <t>TAILLE DE GEMME</t>
  </si>
  <si>
    <t>TENIR BOISSON</t>
  </si>
  <si>
    <t>TENIR DROGUES</t>
  </si>
  <si>
    <t>Vi+Ad</t>
  </si>
  <si>
    <t>THEOLOGIE</t>
  </si>
  <si>
    <t>TISSAGE</t>
  </si>
  <si>
    <t>2*H</t>
  </si>
  <si>
    <t>TOMBER</t>
  </si>
  <si>
    <t>TORTURE</t>
  </si>
  <si>
    <t>F+10-E</t>
  </si>
  <si>
    <t>TRAIN</t>
  </si>
  <si>
    <t>TRAVAIL DE MINE</t>
  </si>
  <si>
    <t>F+I</t>
  </si>
  <si>
    <t>TRAVAUX DOMESTIQUES</t>
  </si>
  <si>
    <t>TRAVESTISSEMENT</t>
  </si>
  <si>
    <t>TRICHER</t>
  </si>
  <si>
    <t>ULM</t>
  </si>
  <si>
    <t>VEHICULE ANTIGRAV</t>
  </si>
  <si>
    <t>VEHICULE SOUS COUSSIN D'AIR</t>
  </si>
  <si>
    <t>VENTRILOQUERIE</t>
  </si>
  <si>
    <t>VIGILENCE</t>
  </si>
  <si>
    <t>Pe+E</t>
  </si>
  <si>
    <t>XENOETHNOLOGIE</t>
  </si>
  <si>
    <t>ZOOLOGIE</t>
  </si>
  <si>
    <t>SILHOUETTE</t>
  </si>
  <si>
    <t>MATOS</t>
  </si>
  <si>
    <t>Vitalité du PNJ</t>
  </si>
  <si>
    <t>Equipement transporté par zone</t>
  </si>
  <si>
    <t>Tête</t>
  </si>
  <si>
    <t>possibilité d'emporter 1D6 éléments de matos en fin de mission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</si>
  <si>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</si>
  <si>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</si>
  <si>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</si>
  <si>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</si>
  <si>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</si>
  <si>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</si>
  <si>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</si>
  <si>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</si>
  <si>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</si>
  <si>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</si>
  <si>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</si>
  <si>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</si>
  <si>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Objet de la loge</t>
  </si>
  <si>
    <t>Cuisse gauche</t>
  </si>
  <si>
    <t>Jambe droite</t>
  </si>
  <si>
    <t>Jambe gauche</t>
  </si>
  <si>
    <t>Pied droit</t>
  </si>
  <si>
    <t>Pied gauche</t>
  </si>
  <si>
    <t>Nom</t>
  </si>
  <si>
    <t>rang</t>
  </si>
  <si>
    <t>masse</t>
  </si>
  <si>
    <t>durée</t>
  </si>
  <si>
    <t>volume</t>
  </si>
  <si>
    <t>distance</t>
  </si>
  <si>
    <t>vitesse</t>
  </si>
  <si>
    <t>Psychisme</t>
  </si>
  <si>
    <t>densité</t>
  </si>
  <si>
    <t>rang tot</t>
  </si>
  <si>
    <t>Niveau</t>
  </si>
  <si>
    <t>cout</t>
  </si>
  <si>
    <t xml:space="preserve">rituel </t>
  </si>
  <si>
    <t>langue</t>
  </si>
  <si>
    <t xml:space="preserve">defaut </t>
  </si>
  <si>
    <t>famillle</t>
  </si>
  <si>
    <t xml:space="preserve">rapidité </t>
  </si>
  <si>
    <t>V et S Soit rapide comme le vent geste de la main avec des poile de léopard</t>
  </si>
  <si>
    <t>beta</t>
  </si>
  <si>
    <t>altération</t>
  </si>
  <si>
    <t>1D100</t>
  </si>
  <si>
    <t>1D10</t>
  </si>
  <si>
    <t>1D6</t>
  </si>
  <si>
    <t>Métal</t>
  </si>
  <si>
    <t>Bouclier magique$</t>
  </si>
  <si>
    <t>15 jours</t>
  </si>
  <si>
    <t>Marge 55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</si>
</sst>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14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DejaVu Sans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5.55"/>
      <color indexed="8"/>
      <name val="DejaVu Sans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4" fontId="0" fillId="0" borderId="2" xfId="0" applyFont="1" applyBorder="1" applyAlignment="1">
      <alignment vertical="center"/>
    </xf>
    <xf numFmtId="164" fontId="0" fillId="0" borderId="3" xfId="0" applyBorder="1" applyAlignment="1" applyProtection="1">
      <alignment horizontal="center" vertical="center"/>
      <protection locked="0"/>
    </xf>
    <xf numFmtId="164" fontId="0" fillId="0" borderId="4" xfId="0" applyFont="1" applyBorder="1" applyAlignment="1">
      <alignment vertic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 applyProtection="1">
      <alignment/>
      <protection locked="0"/>
    </xf>
    <xf numFmtId="164" fontId="0" fillId="0" borderId="7" xfId="0" applyBorder="1" applyAlignment="1" applyProtection="1">
      <alignment/>
      <protection locked="0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vertical="center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10" xfId="0" applyFont="1" applyBorder="1" applyAlignment="1">
      <alignment vertical="center"/>
    </xf>
    <xf numFmtId="164" fontId="0" fillId="0" borderId="11" xfId="0" applyFont="1" applyBorder="1" applyAlignment="1" applyProtection="1">
      <alignment horizontal="center"/>
      <protection locked="0"/>
    </xf>
    <xf numFmtId="164" fontId="0" fillId="0" borderId="12" xfId="0" applyFont="1" applyBorder="1" applyAlignment="1">
      <alignment vertical="center"/>
    </xf>
    <xf numFmtId="164" fontId="0" fillId="0" borderId="13" xfId="0" applyBorder="1" applyAlignment="1" applyProtection="1">
      <alignment horizontal="center" vertical="center"/>
      <protection locked="0"/>
    </xf>
    <xf numFmtId="164" fontId="0" fillId="0" borderId="14" xfId="0" applyFont="1" applyBorder="1" applyAlignment="1">
      <alignment vertical="center"/>
    </xf>
    <xf numFmtId="164" fontId="0" fillId="0" borderId="2" xfId="0" applyFont="1" applyBorder="1" applyAlignment="1">
      <alignment/>
    </xf>
    <xf numFmtId="164" fontId="0" fillId="0" borderId="7" xfId="0" applyFont="1" applyBorder="1" applyAlignment="1" applyProtection="1">
      <alignment vertical="top" wrapText="1"/>
      <protection locked="0"/>
    </xf>
    <xf numFmtId="164" fontId="0" fillId="0" borderId="9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7" xfId="0" applyBorder="1" applyAlignment="1" applyProtection="1">
      <alignment vertical="top" wrapText="1"/>
      <protection locked="0"/>
    </xf>
    <xf numFmtId="164" fontId="0" fillId="0" borderId="9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18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5" fontId="4" fillId="0" borderId="7" xfId="0" applyNumberFormat="1" applyFont="1" applyBorder="1" applyAlignment="1" applyProtection="1">
      <alignment horizontal="center" wrapText="1"/>
      <protection locked="0"/>
    </xf>
    <xf numFmtId="165" fontId="5" fillId="0" borderId="7" xfId="0" applyNumberFormat="1" applyFont="1" applyBorder="1" applyAlignment="1" applyProtection="1">
      <alignment horizontal="center" wrapText="1"/>
      <protection locked="0"/>
    </xf>
    <xf numFmtId="164" fontId="2" fillId="0" borderId="5" xfId="0" applyFont="1" applyBorder="1" applyAlignment="1">
      <alignment horizontal="center"/>
    </xf>
    <xf numFmtId="164" fontId="0" fillId="0" borderId="7" xfId="0" applyBorder="1" applyAlignment="1" applyProtection="1">
      <alignment horizontal="center"/>
      <protection locked="0"/>
    </xf>
    <xf numFmtId="164" fontId="4" fillId="0" borderId="18" xfId="0" applyFont="1" applyBorder="1" applyAlignment="1">
      <alignment horizontal="center"/>
    </xf>
    <xf numFmtId="164" fontId="6" fillId="0" borderId="0" xfId="0" applyFont="1" applyBorder="1" applyAlignment="1" applyProtection="1">
      <alignment horizontal="center"/>
      <protection locked="0"/>
    </xf>
    <xf numFmtId="164" fontId="0" fillId="2" borderId="19" xfId="0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20" xfId="0" applyBorder="1" applyAlignment="1" applyProtection="1">
      <alignment horizontal="center"/>
      <protection locked="0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0" fillId="0" borderId="7" xfId="0" applyNumberFormat="1" applyBorder="1" applyAlignment="1" applyProtection="1">
      <alignment horizontal="center" wrapText="1"/>
      <protection locked="0"/>
    </xf>
    <xf numFmtId="165" fontId="8" fillId="0" borderId="0" xfId="0" applyNumberFormat="1" applyFont="1" applyBorder="1" applyAlignment="1">
      <alignment horizontal="center"/>
    </xf>
    <xf numFmtId="165" fontId="4" fillId="0" borderId="7" xfId="0" applyNumberFormat="1" applyFont="1" applyBorder="1" applyAlignment="1" applyProtection="1">
      <alignment horizontal="center"/>
      <protection locked="0"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0" fillId="0" borderId="22" xfId="0" applyBorder="1" applyAlignment="1" applyProtection="1">
      <alignment horizontal="center"/>
      <protection locked="0"/>
    </xf>
    <xf numFmtId="164" fontId="0" fillId="0" borderId="23" xfId="0" applyFill="1" applyBorder="1" applyAlignment="1" applyProtection="1">
      <alignment horizontal="center"/>
      <protection locked="0"/>
    </xf>
    <xf numFmtId="164" fontId="0" fillId="0" borderId="0" xfId="0" applyFill="1" applyAlignment="1">
      <alignment/>
    </xf>
    <xf numFmtId="164" fontId="2" fillId="0" borderId="21" xfId="0" applyFont="1" applyFill="1" applyBorder="1" applyAlignment="1">
      <alignment horizontal="center"/>
    </xf>
    <xf numFmtId="164" fontId="0" fillId="0" borderId="22" xfId="0" applyFill="1" applyBorder="1" applyAlignment="1" applyProtection="1">
      <alignment horizontal="center"/>
      <protection locked="0"/>
    </xf>
    <xf numFmtId="164" fontId="2" fillId="0" borderId="0" xfId="0" applyFont="1" applyAlignment="1">
      <alignment/>
    </xf>
    <xf numFmtId="164" fontId="2" fillId="0" borderId="24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0" fillId="0" borderId="25" xfId="0" applyBorder="1" applyAlignment="1">
      <alignment/>
    </xf>
    <xf numFmtId="164" fontId="2" fillId="0" borderId="2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15" xfId="0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 horizontal="center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4" fontId="0" fillId="0" borderId="5" xfId="0" applyFont="1" applyFill="1" applyBorder="1" applyAlignment="1">
      <alignment horizontal="center"/>
    </xf>
    <xf numFmtId="164" fontId="0" fillId="0" borderId="0" xfId="0" applyBorder="1" applyAlignment="1" applyProtection="1">
      <alignment horizontal="center"/>
      <protection locked="0"/>
    </xf>
    <xf numFmtId="164" fontId="0" fillId="2" borderId="0" xfId="0" applyFill="1" applyBorder="1" applyAlignment="1">
      <alignment horizontal="center"/>
    </xf>
    <xf numFmtId="164" fontId="0" fillId="0" borderId="27" xfId="0" applyBorder="1" applyAlignment="1" applyProtection="1">
      <alignment horizontal="center"/>
      <protection locked="0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8" xfId="0" applyBorder="1" applyAlignment="1" applyProtection="1">
      <alignment horizontal="center"/>
      <protection locked="0"/>
    </xf>
    <xf numFmtId="164" fontId="0" fillId="0" borderId="22" xfId="0" applyBorder="1" applyAlignment="1">
      <alignment horizontal="center"/>
    </xf>
    <xf numFmtId="164" fontId="0" fillId="0" borderId="23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4" fontId="9" fillId="0" borderId="0" xfId="0" applyFont="1" applyAlignment="1">
      <alignment/>
    </xf>
    <xf numFmtId="164" fontId="2" fillId="0" borderId="2" xfId="0" applyFont="1" applyBorder="1" applyAlignment="1">
      <alignment/>
    </xf>
    <xf numFmtId="164" fontId="0" fillId="0" borderId="4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9" xfId="0" applyFont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4" fontId="0" fillId="0" borderId="27" xfId="0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horizontal="center" vertical="top" wrapText="1"/>
    </xf>
    <xf numFmtId="164" fontId="2" fillId="2" borderId="4" xfId="0" applyFont="1" applyFill="1" applyBorder="1" applyAlignment="1">
      <alignment horizontal="center" vertical="center"/>
    </xf>
    <xf numFmtId="164" fontId="10" fillId="0" borderId="9" xfId="0" applyFont="1" applyBorder="1" applyAlignment="1">
      <alignment horizontal="center" vertical="top"/>
    </xf>
    <xf numFmtId="164" fontId="11" fillId="0" borderId="0" xfId="0" applyFont="1" applyBorder="1" applyAlignment="1">
      <alignment vertical="top"/>
    </xf>
    <xf numFmtId="164" fontId="2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13" xfId="0" applyBorder="1" applyAlignment="1">
      <alignment horizontal="center"/>
    </xf>
    <xf numFmtId="164" fontId="0" fillId="0" borderId="2" xfId="0" applyBorder="1" applyAlignment="1">
      <alignment horizontal="left"/>
    </xf>
    <xf numFmtId="164" fontId="0" fillId="0" borderId="4" xfId="0" applyBorder="1" applyAlignment="1">
      <alignment/>
    </xf>
    <xf numFmtId="164" fontId="0" fillId="0" borderId="12" xfId="0" applyFont="1" applyBorder="1" applyAlignment="1">
      <alignment horizontal="left"/>
    </xf>
    <xf numFmtId="164" fontId="0" fillId="0" borderId="14" xfId="0" applyBorder="1" applyAlignment="1">
      <alignment/>
    </xf>
    <xf numFmtId="164" fontId="0" fillId="0" borderId="0" xfId="0" applyFont="1" applyAlignment="1">
      <alignment/>
    </xf>
    <xf numFmtId="164" fontId="2" fillId="0" borderId="27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 applyProtection="1">
      <alignment horizontal="center"/>
      <protection/>
    </xf>
    <xf numFmtId="164" fontId="0" fillId="0" borderId="0" xfId="0" applyBorder="1" applyAlignment="1">
      <alignment horizontal="center" wrapText="1"/>
    </xf>
    <xf numFmtId="164" fontId="12" fillId="0" borderId="29" xfId="0" applyFont="1" applyBorder="1" applyAlignment="1">
      <alignment horizontal="center" vertical="center" wrapText="1"/>
    </xf>
    <xf numFmtId="164" fontId="10" fillId="0" borderId="30" xfId="0" applyFont="1" applyBorder="1" applyAlignment="1">
      <alignment horizontal="center" vertical="center"/>
    </xf>
    <xf numFmtId="164" fontId="10" fillId="0" borderId="31" xfId="0" applyFont="1" applyBorder="1" applyAlignment="1">
      <alignment horizontal="center" vertical="center"/>
    </xf>
    <xf numFmtId="164" fontId="12" fillId="0" borderId="32" xfId="0" applyFont="1" applyBorder="1" applyAlignment="1">
      <alignment horizontal="center" vertical="center" wrapText="1"/>
    </xf>
    <xf numFmtId="164" fontId="10" fillId="0" borderId="33" xfId="0" applyFont="1" applyBorder="1" applyAlignment="1">
      <alignment horizontal="center" vertical="center"/>
    </xf>
    <xf numFmtId="164" fontId="10" fillId="0" borderId="33" xfId="0" applyFont="1" applyBorder="1" applyAlignment="1">
      <alignment horizontal="center" vertical="center" wrapText="1"/>
    </xf>
    <xf numFmtId="164" fontId="10" fillId="0" borderId="34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12" fillId="0" borderId="35" xfId="0" applyFont="1" applyBorder="1" applyAlignment="1">
      <alignment horizontal="center" vertical="center" wrapText="1"/>
    </xf>
    <xf numFmtId="164" fontId="10" fillId="0" borderId="36" xfId="0" applyFont="1" applyBorder="1" applyAlignment="1">
      <alignment horizontal="center" vertical="center"/>
    </xf>
    <xf numFmtId="164" fontId="10" fillId="0" borderId="37" xfId="0" applyFont="1" applyBorder="1" applyAlignment="1">
      <alignment horizontal="center" vertical="center"/>
    </xf>
    <xf numFmtId="164" fontId="0" fillId="0" borderId="0" xfId="0" applyAlignment="1">
      <alignment wrapText="1"/>
    </xf>
    <xf numFmtId="164" fontId="2" fillId="0" borderId="24" xfId="0" applyFont="1" applyBorder="1" applyAlignment="1">
      <alignment horizontal="left" vertical="center" wrapText="1"/>
    </xf>
    <xf numFmtId="164" fontId="2" fillId="0" borderId="25" xfId="0" applyFont="1" applyBorder="1" applyAlignment="1">
      <alignment horizontal="center" vertical="center" wrapText="1"/>
    </xf>
    <xf numFmtId="164" fontId="2" fillId="2" borderId="25" xfId="0" applyFont="1" applyFill="1" applyBorder="1" applyAlignment="1">
      <alignment horizontal="center" vertical="center" wrapText="1"/>
    </xf>
    <xf numFmtId="164" fontId="2" fillId="0" borderId="26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center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0" fillId="0" borderId="27" xfId="0" applyBorder="1" applyAlignment="1">
      <alignment horizontal="center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27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13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9" fillId="0" borderId="27" xfId="0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9" fillId="0" borderId="38" xfId="0" applyFont="1" applyBorder="1" applyAlignment="1">
      <alignment horizontal="left" vertical="top" wrapText="1"/>
    </xf>
    <xf numFmtId="165" fontId="0" fillId="0" borderId="14" xfId="0" applyNumberFormat="1" applyBorder="1" applyAlignment="1">
      <alignment/>
    </xf>
    <xf numFmtId="164" fontId="0" fillId="0" borderId="14" xfId="0" applyFont="1" applyBorder="1" applyAlignment="1">
      <alignment vertical="top"/>
    </xf>
    <xf numFmtId="164" fontId="0" fillId="0" borderId="39" xfId="0" applyFont="1" applyBorder="1" applyAlignment="1">
      <alignment/>
    </xf>
    <xf numFmtId="164" fontId="0" fillId="0" borderId="40" xfId="0" applyBorder="1" applyAlignment="1">
      <alignment/>
    </xf>
    <xf numFmtId="165" fontId="0" fillId="0" borderId="40" xfId="0" applyNumberFormat="1" applyBorder="1" applyAlignment="1">
      <alignment/>
    </xf>
    <xf numFmtId="164" fontId="0" fillId="0" borderId="40" xfId="0" applyBorder="1" applyAlignment="1">
      <alignment horizontal="center"/>
    </xf>
    <xf numFmtId="164" fontId="0" fillId="0" borderId="41" xfId="0" applyFont="1" applyBorder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0" fillId="0" borderId="4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="105" zoomScaleNormal="105" workbookViewId="0" topLeftCell="A1">
      <selection activeCell="J41" sqref="J41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11.28125" style="1" customWidth="1"/>
    <col min="7" max="7" width="2.140625" style="0" customWidth="1"/>
    <col min="8" max="8" width="17.57421875" style="0" customWidth="1"/>
    <col min="9" max="9" width="7.28125" style="0" customWidth="1"/>
    <col min="10" max="10" width="11.28125" style="1" customWidth="1"/>
    <col min="11" max="11" width="1.8515625" style="0" customWidth="1"/>
    <col min="12" max="12" width="13.28125" style="0" customWidth="1"/>
    <col min="13" max="13" width="6.421875" style="0" customWidth="1"/>
    <col min="14" max="14" width="7.28125" style="0" customWidth="1"/>
    <col min="15" max="15" width="6.57421875" style="0" customWidth="1"/>
  </cols>
  <sheetData>
    <row r="1" spans="4:10" ht="25.5">
      <c r="D1" s="2" t="s">
        <v>0</v>
      </c>
      <c r="E1" s="2"/>
      <c r="F1" s="2"/>
      <c r="G1" s="2"/>
      <c r="H1" s="2"/>
      <c r="I1" s="2"/>
      <c r="J1" s="2"/>
    </row>
    <row r="2" spans="4:14" ht="12.75" customHeight="1">
      <c r="D2" s="3"/>
      <c r="E2" s="3"/>
      <c r="F2" s="3"/>
      <c r="G2" s="3"/>
      <c r="H2" s="3"/>
      <c r="I2" s="3"/>
      <c r="J2" s="3"/>
      <c r="L2" s="4" t="s">
        <v>1</v>
      </c>
      <c r="M2" s="5">
        <v>44</v>
      </c>
      <c r="N2" s="6" t="s">
        <v>2</v>
      </c>
    </row>
    <row r="3" spans="1:14" ht="13.5">
      <c r="A3" s="7" t="s">
        <v>3</v>
      </c>
      <c r="B3" s="8" t="s">
        <v>4</v>
      </c>
      <c r="C3" s="8"/>
      <c r="D3" s="8"/>
      <c r="E3" s="8"/>
      <c r="F3" s="9"/>
      <c r="G3" s="9"/>
      <c r="H3" s="9"/>
      <c r="J3" s="10" t="s">
        <v>5</v>
      </c>
      <c r="L3" s="11" t="s">
        <v>6</v>
      </c>
      <c r="M3" s="12">
        <v>250</v>
      </c>
      <c r="N3" s="13" t="s">
        <v>7</v>
      </c>
    </row>
    <row r="4" spans="10:14" ht="13.5">
      <c r="J4" s="14" t="s">
        <v>8</v>
      </c>
      <c r="L4" s="15" t="s">
        <v>9</v>
      </c>
      <c r="M4" s="16">
        <v>3</v>
      </c>
      <c r="N4" s="17" t="s">
        <v>10</v>
      </c>
    </row>
    <row r="5" spans="1:8" ht="13.5" customHeight="1">
      <c r="A5" s="18" t="s">
        <v>11</v>
      </c>
      <c r="B5" s="19" t="s">
        <v>12</v>
      </c>
      <c r="C5" s="19"/>
      <c r="D5" s="19"/>
      <c r="E5" s="19"/>
      <c r="F5" s="19"/>
      <c r="G5" s="19"/>
      <c r="H5" s="19"/>
    </row>
    <row r="6" spans="1:14" ht="13.5">
      <c r="A6" s="20" t="s">
        <v>13</v>
      </c>
      <c r="B6" s="19"/>
      <c r="C6" s="19"/>
      <c r="D6" s="19"/>
      <c r="E6" s="19"/>
      <c r="F6" s="19"/>
      <c r="G6" s="19"/>
      <c r="H6" s="19"/>
      <c r="J6" s="21" t="s">
        <v>14</v>
      </c>
      <c r="K6" s="22"/>
      <c r="L6" s="23"/>
      <c r="M6" s="23"/>
      <c r="N6" s="23"/>
    </row>
    <row r="7" spans="1:14" ht="13.5">
      <c r="A7" s="20"/>
      <c r="B7" s="19"/>
      <c r="C7" s="19"/>
      <c r="D7" s="19"/>
      <c r="E7" s="19"/>
      <c r="F7" s="19"/>
      <c r="G7" s="19"/>
      <c r="H7" s="19"/>
      <c r="J7" s="24" t="s">
        <v>15</v>
      </c>
      <c r="K7" s="25"/>
      <c r="L7" s="23"/>
      <c r="M7" s="23"/>
      <c r="N7" s="23"/>
    </row>
    <row r="8" spans="1:14" ht="13.5">
      <c r="A8" s="26"/>
      <c r="B8" s="19"/>
      <c r="C8" s="19"/>
      <c r="D8" s="19"/>
      <c r="E8" s="19"/>
      <c r="F8" s="19"/>
      <c r="G8" s="19"/>
      <c r="H8" s="19"/>
      <c r="J8" s="27"/>
      <c r="K8" s="28"/>
      <c r="L8" s="23"/>
      <c r="M8" s="23"/>
      <c r="N8" s="23"/>
    </row>
    <row r="10" spans="1:13" ht="13.5">
      <c r="A10" s="29" t="s">
        <v>16</v>
      </c>
      <c r="B10" s="29"/>
      <c r="D10" s="30" t="s">
        <v>17</v>
      </c>
      <c r="E10" s="31" t="s">
        <v>18</v>
      </c>
      <c r="F10" s="32" t="s">
        <v>19</v>
      </c>
      <c r="H10" s="30" t="s">
        <v>20</v>
      </c>
      <c r="I10" s="31" t="s">
        <v>18</v>
      </c>
      <c r="J10" s="32" t="s">
        <v>19</v>
      </c>
      <c r="L10" s="33" t="s">
        <v>21</v>
      </c>
      <c r="M10" s="33"/>
    </row>
    <row r="11" spans="4:17" ht="13.5">
      <c r="D11" s="34"/>
      <c r="E11" s="35" t="s">
        <v>22</v>
      </c>
      <c r="F11" s="36"/>
      <c r="H11" s="34"/>
      <c r="I11" s="35" t="s">
        <v>22</v>
      </c>
      <c r="J11" s="36"/>
      <c r="L11" s="18" t="s">
        <v>23</v>
      </c>
      <c r="M11" s="22"/>
      <c r="N11" s="37">
        <f>L12-P11</f>
        <v>105.66666666666667</v>
      </c>
      <c r="O11" s="37"/>
      <c r="P11" s="38">
        <f>31-10</f>
        <v>21</v>
      </c>
      <c r="Q11" s="38"/>
    </row>
    <row r="12" spans="1:17" ht="16.5">
      <c r="A12" s="39" t="s">
        <v>24</v>
      </c>
      <c r="B12" s="40">
        <v>22</v>
      </c>
      <c r="D12" s="41" t="s">
        <v>25</v>
      </c>
      <c r="E12" s="42">
        <v>16</v>
      </c>
      <c r="F12" s="43">
        <f>DGET('Calc Marges'!$A$1:$B$31,"Marge",E11:E12)</f>
        <v>6</v>
      </c>
      <c r="H12" s="41" t="s">
        <v>26</v>
      </c>
      <c r="I12" s="42">
        <v>21</v>
      </c>
      <c r="J12" s="43">
        <f>DGET('Calc Marges'!$A$1:$B$31,"Marge",I11:I12)</f>
        <v>7</v>
      </c>
      <c r="L12" s="44">
        <f>I16*20/3</f>
        <v>126.66666666666667</v>
      </c>
      <c r="M12" s="45"/>
      <c r="N12" s="37"/>
      <c r="O12" s="37"/>
      <c r="P12" s="38"/>
      <c r="Q12" s="38"/>
    </row>
    <row r="13" spans="1:17" ht="16.5">
      <c r="A13" s="46">
        <v>2</v>
      </c>
      <c r="B13" s="1">
        <v>8</v>
      </c>
      <c r="D13" s="41"/>
      <c r="E13" s="47" t="s">
        <v>22</v>
      </c>
      <c r="F13" s="48"/>
      <c r="H13" s="41"/>
      <c r="I13" s="47" t="s">
        <v>22</v>
      </c>
      <c r="J13" s="48"/>
      <c r="L13" s="49">
        <f>(L12/2)</f>
        <v>63.333333333333336</v>
      </c>
      <c r="M13" s="50">
        <f>L13/2</f>
        <v>31.666666666666668</v>
      </c>
      <c r="N13" s="37"/>
      <c r="O13" s="37"/>
      <c r="P13" s="38"/>
      <c r="Q13" s="38"/>
    </row>
    <row r="14" spans="1:15" ht="16.5">
      <c r="A14" s="39" t="s">
        <v>27</v>
      </c>
      <c r="B14" s="40">
        <v>30</v>
      </c>
      <c r="D14" s="41" t="s">
        <v>28</v>
      </c>
      <c r="E14" s="42">
        <v>28</v>
      </c>
      <c r="F14" s="43">
        <f>DGET('Calc Marges'!$A$1:$B$31,"Marge",E13:E14)</f>
        <v>10</v>
      </c>
      <c r="H14" s="41" t="s">
        <v>29</v>
      </c>
      <c r="I14" s="42">
        <v>13</v>
      </c>
      <c r="J14" s="43">
        <f>DGET('Calc Marges'!$A$1:$B$31,"Marge",I13:I14)</f>
        <v>5</v>
      </c>
      <c r="L14" s="25"/>
      <c r="M14" s="25"/>
      <c r="N14" s="51"/>
      <c r="O14" s="51"/>
    </row>
    <row r="15" spans="1:17" ht="16.5">
      <c r="A15" s="46"/>
      <c r="B15" s="1">
        <v>10</v>
      </c>
      <c r="D15" s="41"/>
      <c r="E15" s="47" t="s">
        <v>22</v>
      </c>
      <c r="F15" s="48"/>
      <c r="H15" s="41"/>
      <c r="I15" s="47" t="s">
        <v>22</v>
      </c>
      <c r="J15" s="48"/>
      <c r="L15" s="18" t="s">
        <v>30</v>
      </c>
      <c r="M15" s="22"/>
      <c r="N15" s="37">
        <f>L16-P15</f>
        <v>65.66666666666667</v>
      </c>
      <c r="O15" s="37"/>
      <c r="P15" s="52">
        <f>31-10</f>
        <v>21</v>
      </c>
      <c r="Q15" s="52"/>
    </row>
    <row r="16" spans="1:17" ht="16.5">
      <c r="A16" s="39" t="s">
        <v>31</v>
      </c>
      <c r="B16" s="40">
        <v>25</v>
      </c>
      <c r="D16" s="41" t="s">
        <v>32</v>
      </c>
      <c r="E16" s="42">
        <v>13</v>
      </c>
      <c r="F16" s="43">
        <f>DGET('Calc Marges'!$A$1:$B$31,"Marge",E15:E16)</f>
        <v>5</v>
      </c>
      <c r="H16" s="41" t="s">
        <v>33</v>
      </c>
      <c r="I16" s="42">
        <v>19</v>
      </c>
      <c r="J16" s="43">
        <f>DGET('Calc Marges'!$A$1:$B$31,"Marge",I15:I16)</f>
        <v>7</v>
      </c>
      <c r="L16" s="44">
        <f>(I14)*20/3</f>
        <v>86.66666666666667</v>
      </c>
      <c r="M16" s="45"/>
      <c r="N16" s="37"/>
      <c r="O16" s="37"/>
      <c r="P16" s="52"/>
      <c r="Q16" s="52"/>
    </row>
    <row r="17" spans="1:17" ht="16.5">
      <c r="A17" s="46">
        <v>4</v>
      </c>
      <c r="B17" s="1">
        <v>9</v>
      </c>
      <c r="D17" s="41"/>
      <c r="E17" s="47" t="s">
        <v>22</v>
      </c>
      <c r="F17" s="48"/>
      <c r="H17" s="41"/>
      <c r="I17" s="47" t="s">
        <v>22</v>
      </c>
      <c r="J17" s="48"/>
      <c r="L17" s="49">
        <f>L16/2</f>
        <v>43.333333333333336</v>
      </c>
      <c r="M17" s="50">
        <f>L17/2</f>
        <v>21.666666666666668</v>
      </c>
      <c r="N17" s="37"/>
      <c r="O17" s="37"/>
      <c r="P17" s="52"/>
      <c r="Q17" s="52"/>
    </row>
    <row r="18" spans="1:15" ht="16.5">
      <c r="A18" s="39" t="s">
        <v>34</v>
      </c>
      <c r="B18" s="40">
        <v>12</v>
      </c>
      <c r="D18" s="41" t="s">
        <v>35</v>
      </c>
      <c r="E18" s="42">
        <v>11</v>
      </c>
      <c r="F18" s="43">
        <f>DGET('Calc Marges'!$A$1:$B$31,"Marge",E17:E18)</f>
        <v>4</v>
      </c>
      <c r="H18" s="41" t="s">
        <v>36</v>
      </c>
      <c r="I18" s="42">
        <v>19</v>
      </c>
      <c r="J18" s="43">
        <f>DGET('Calc Marges'!$A$1:$B$31,"Marge",I17:I18)</f>
        <v>7</v>
      </c>
      <c r="L18" s="25"/>
      <c r="M18" s="25"/>
      <c r="N18" s="53"/>
      <c r="O18" s="51"/>
    </row>
    <row r="19" spans="1:17" ht="16.5">
      <c r="A19" s="46">
        <v>2</v>
      </c>
      <c r="B19" s="1">
        <v>4</v>
      </c>
      <c r="D19" s="41"/>
      <c r="E19" s="47" t="s">
        <v>22</v>
      </c>
      <c r="F19" s="48"/>
      <c r="H19" s="41"/>
      <c r="I19" s="47" t="s">
        <v>22</v>
      </c>
      <c r="J19" s="48">
        <v>3</v>
      </c>
      <c r="L19" s="18" t="s">
        <v>31</v>
      </c>
      <c r="M19" s="22"/>
      <c r="N19" s="54">
        <f>L20-P19</f>
        <v>54.66666666666667</v>
      </c>
      <c r="O19" s="54"/>
      <c r="P19" s="52">
        <f>13+4+15</f>
        <v>32</v>
      </c>
      <c r="Q19" s="52"/>
    </row>
    <row r="20" spans="1:17" ht="16.5">
      <c r="A20" s="39" t="s">
        <v>37</v>
      </c>
      <c r="B20" s="40">
        <v>18</v>
      </c>
      <c r="D20" s="41" t="s">
        <v>38</v>
      </c>
      <c r="E20" s="42">
        <v>11</v>
      </c>
      <c r="F20" s="43">
        <f>DGET('Calc Marges'!$A$1:$B$31,"Marge",E19:E20)</f>
        <v>4</v>
      </c>
      <c r="H20" s="41" t="s">
        <v>39</v>
      </c>
      <c r="I20" s="42">
        <v>20</v>
      </c>
      <c r="J20" s="43">
        <f>DGET('Calc Marges'!$A$1:$B$31,"Marge",I19:I20)</f>
        <v>7</v>
      </c>
      <c r="L20" s="44">
        <f>E16*20/3</f>
        <v>86.66666666666667</v>
      </c>
      <c r="M20" s="45"/>
      <c r="N20" s="54"/>
      <c r="O20" s="54"/>
      <c r="P20" s="52"/>
      <c r="Q20" s="52"/>
    </row>
    <row r="21" spans="1:17" ht="16.5">
      <c r="A21" s="46">
        <v>3</v>
      </c>
      <c r="B21" s="1">
        <v>6</v>
      </c>
      <c r="D21" s="41"/>
      <c r="E21" s="47" t="s">
        <v>22</v>
      </c>
      <c r="F21" s="48"/>
      <c r="H21" s="41"/>
      <c r="I21" s="47" t="s">
        <v>22</v>
      </c>
      <c r="J21" s="48"/>
      <c r="L21" s="49">
        <f>L20/2</f>
        <v>43.333333333333336</v>
      </c>
      <c r="M21" s="50">
        <f>L21/2</f>
        <v>21.666666666666668</v>
      </c>
      <c r="N21" s="54"/>
      <c r="O21" s="54"/>
      <c r="P21" s="52"/>
      <c r="Q21" s="52"/>
    </row>
    <row r="22" spans="1:15" ht="16.5">
      <c r="A22" s="39" t="s">
        <v>40</v>
      </c>
      <c r="B22" s="40">
        <v>19</v>
      </c>
      <c r="D22" s="41" t="s">
        <v>41</v>
      </c>
      <c r="E22" s="42">
        <v>11</v>
      </c>
      <c r="F22" s="43">
        <f>DGET('Calc Marges'!$A$1:$B$31,"Marge",E21:E22)</f>
        <v>4</v>
      </c>
      <c r="H22" s="41" t="s">
        <v>42</v>
      </c>
      <c r="I22" s="42">
        <v>8</v>
      </c>
      <c r="J22" s="43">
        <f>DGET('Calc Marges'!$A$1:$B$31,"Marge",I21:I22)</f>
        <v>3</v>
      </c>
      <c r="L22" s="25"/>
      <c r="M22" s="25"/>
      <c r="N22" s="51"/>
      <c r="O22" s="51"/>
    </row>
    <row r="23" spans="1:17" ht="16.5">
      <c r="A23" s="55"/>
      <c r="B23" s="1">
        <v>7</v>
      </c>
      <c r="D23" s="41"/>
      <c r="E23" s="47" t="s">
        <v>22</v>
      </c>
      <c r="F23" s="48"/>
      <c r="H23" s="41"/>
      <c r="I23" s="47" t="s">
        <v>22</v>
      </c>
      <c r="J23" s="48"/>
      <c r="L23" s="18" t="s">
        <v>27</v>
      </c>
      <c r="M23" s="22"/>
      <c r="N23" s="54">
        <f>L24-P23</f>
        <v>186.66666666666666</v>
      </c>
      <c r="O23" s="54"/>
      <c r="P23" s="52"/>
      <c r="Q23" s="52"/>
    </row>
    <row r="24" spans="1:17" ht="16.5">
      <c r="A24" s="39" t="s">
        <v>43</v>
      </c>
      <c r="B24" s="40">
        <v>9</v>
      </c>
      <c r="D24" s="41" t="s">
        <v>44</v>
      </c>
      <c r="E24" s="42">
        <v>12</v>
      </c>
      <c r="F24" s="43">
        <f>DGET('Calc Marges'!$A$1:$B$31,"Marge",E23:E24)</f>
        <v>4</v>
      </c>
      <c r="G24" s="25"/>
      <c r="H24" s="41" t="s">
        <v>45</v>
      </c>
      <c r="I24" s="42">
        <v>23</v>
      </c>
      <c r="J24" s="43">
        <f>DGET('Calc Marges'!$A$1:$B$31,"Marge",I23:I24)</f>
        <v>8</v>
      </c>
      <c r="L24" s="44">
        <f>(E14)*20/3</f>
        <v>186.66666666666666</v>
      </c>
      <c r="M24" s="45"/>
      <c r="N24" s="54"/>
      <c r="O24" s="54"/>
      <c r="P24" s="52"/>
      <c r="Q24" s="52"/>
    </row>
    <row r="25" spans="1:17" ht="13.5">
      <c r="A25" s="56">
        <v>-1</v>
      </c>
      <c r="B25" s="56">
        <v>3</v>
      </c>
      <c r="D25" s="57"/>
      <c r="E25" s="58"/>
      <c r="F25" s="59"/>
      <c r="G25" s="60"/>
      <c r="H25" s="61"/>
      <c r="I25" s="62"/>
      <c r="J25" s="59">
        <v>1</v>
      </c>
      <c r="L25" s="49">
        <f>L24/2</f>
        <v>93.33333333333333</v>
      </c>
      <c r="M25" s="50">
        <f>L25/2</f>
        <v>46.666666666666664</v>
      </c>
      <c r="N25" s="54"/>
      <c r="O25" s="54"/>
      <c r="P25" s="52"/>
      <c r="Q25" s="52"/>
    </row>
    <row r="26" spans="2:15" ht="13.5">
      <c r="B26" s="1"/>
      <c r="E26" s="1"/>
      <c r="I26" s="1"/>
      <c r="N26" s="1"/>
      <c r="O26" s="1"/>
    </row>
    <row r="27" spans="1:15" ht="13.5">
      <c r="A27" s="63" t="s">
        <v>46</v>
      </c>
      <c r="B27" s="1"/>
      <c r="D27" s="64" t="s">
        <v>47</v>
      </c>
      <c r="E27" s="65" t="s">
        <v>18</v>
      </c>
      <c r="F27" s="65" t="s">
        <v>19</v>
      </c>
      <c r="G27" s="66"/>
      <c r="H27" s="65"/>
      <c r="I27" s="65" t="s">
        <v>18</v>
      </c>
      <c r="J27" s="67" t="s">
        <v>19</v>
      </c>
      <c r="L27" s="68" t="s">
        <v>48</v>
      </c>
      <c r="M27" s="18"/>
      <c r="N27" s="10" t="s">
        <v>49</v>
      </c>
      <c r="O27" s="10"/>
    </row>
    <row r="28" spans="2:15" ht="13.5">
      <c r="B28" s="1"/>
      <c r="D28" s="69"/>
      <c r="E28" s="70" t="s">
        <v>22</v>
      </c>
      <c r="F28" s="71"/>
      <c r="G28" s="71"/>
      <c r="H28" s="72"/>
      <c r="I28" s="70" t="s">
        <v>22</v>
      </c>
      <c r="J28" s="73"/>
      <c r="L28" s="74">
        <f>F16/2</f>
        <v>2.5</v>
      </c>
      <c r="M28" s="75"/>
      <c r="N28" s="74">
        <f>F14/2</f>
        <v>5</v>
      </c>
      <c r="O28" s="74"/>
    </row>
    <row r="29" spans="1:15" ht="13.5">
      <c r="A29" s="76" t="s">
        <v>50</v>
      </c>
      <c r="B29" s="40"/>
      <c r="D29" s="34" t="s">
        <v>51</v>
      </c>
      <c r="E29" s="77">
        <v>30</v>
      </c>
      <c r="F29" s="78">
        <f>DGET('Calc Marges'!$A$1:$B$31,"Marge",E28:E29)</f>
        <v>10</v>
      </c>
      <c r="G29" s="56"/>
      <c r="H29" s="56" t="s">
        <v>52</v>
      </c>
      <c r="I29" s="77">
        <v>30</v>
      </c>
      <c r="J29" s="43">
        <f>DGET('Calc Marges'!$A$1:$B$31,"Marge",I28:I29)</f>
        <v>10</v>
      </c>
      <c r="L29" s="74"/>
      <c r="M29" s="75"/>
      <c r="N29" s="74"/>
      <c r="O29" s="74"/>
    </row>
    <row r="30" spans="2:15" ht="13.5">
      <c r="B30" s="1"/>
      <c r="D30" s="34"/>
      <c r="E30" s="35" t="s">
        <v>22</v>
      </c>
      <c r="F30" s="79"/>
      <c r="G30" s="56"/>
      <c r="H30" s="56"/>
      <c r="I30" s="35" t="s">
        <v>22</v>
      </c>
      <c r="J30" s="48"/>
      <c r="L30" s="74"/>
      <c r="M30" s="75"/>
      <c r="N30" s="74"/>
      <c r="O30" s="74"/>
    </row>
    <row r="31" spans="1:15" ht="13.5">
      <c r="A31" s="76" t="s">
        <v>53</v>
      </c>
      <c r="B31" s="40"/>
      <c r="D31" s="34" t="s">
        <v>54</v>
      </c>
      <c r="E31" s="77">
        <v>30</v>
      </c>
      <c r="F31" s="78">
        <f>DGET('Calc Marges'!$A$1:$B$31,"Marge",E30:E31)</f>
        <v>10</v>
      </c>
      <c r="G31" s="56"/>
      <c r="H31" s="56" t="s">
        <v>55</v>
      </c>
      <c r="I31" s="77">
        <v>30</v>
      </c>
      <c r="J31" s="43">
        <f>DGET('Calc Marges'!$A$1:$B$31,"Marge",I30:I31)</f>
        <v>10</v>
      </c>
      <c r="L31" s="74"/>
      <c r="M31" s="75"/>
      <c r="N31" s="74"/>
      <c r="O31" s="74"/>
    </row>
    <row r="32" spans="4:15" ht="13.5">
      <c r="D32" s="80"/>
      <c r="E32" s="81"/>
      <c r="F32" s="82"/>
      <c r="G32" s="83"/>
      <c r="H32" s="81"/>
      <c r="I32" s="81"/>
      <c r="J32" s="84"/>
      <c r="L32" s="74"/>
      <c r="M32" s="85"/>
      <c r="N32" s="74"/>
      <c r="O32" s="74"/>
    </row>
    <row r="33" spans="4:14" ht="13.5">
      <c r="D33" s="56"/>
      <c r="E33" s="25"/>
      <c r="F33" s="56"/>
      <c r="G33" s="1"/>
      <c r="M33" s="1"/>
      <c r="N33" s="1"/>
    </row>
    <row r="34" spans="1:14" ht="13.5">
      <c r="A34" s="25"/>
      <c r="D34" s="86" t="s">
        <v>56</v>
      </c>
      <c r="G34" s="1"/>
      <c r="H34" s="86" t="s">
        <v>56</v>
      </c>
      <c r="L34" s="86" t="s">
        <v>56</v>
      </c>
      <c r="M34" s="1"/>
      <c r="N34" s="1"/>
    </row>
    <row r="35" spans="1:15" ht="13.5">
      <c r="A35" s="25"/>
      <c r="B35" s="25"/>
      <c r="C35" s="25"/>
      <c r="D35" s="87" t="s">
        <v>57</v>
      </c>
      <c r="E35" s="22">
        <v>4</v>
      </c>
      <c r="F35" s="88"/>
      <c r="G35" s="1"/>
      <c r="H35" s="87" t="s">
        <v>58</v>
      </c>
      <c r="I35" s="22"/>
      <c r="J35" s="88"/>
      <c r="L35" s="87" t="s">
        <v>59</v>
      </c>
      <c r="M35" s="89">
        <v>4</v>
      </c>
      <c r="N35" s="88"/>
      <c r="O35" s="25"/>
    </row>
    <row r="36" spans="1:15" ht="13.5">
      <c r="A36" s="25"/>
      <c r="B36" s="25"/>
      <c r="C36" s="25"/>
      <c r="D36" s="20"/>
      <c r="E36" s="25"/>
      <c r="F36" s="90"/>
      <c r="G36" s="1"/>
      <c r="H36" s="20"/>
      <c r="I36" s="25"/>
      <c r="J36" s="90"/>
      <c r="L36" s="20"/>
      <c r="M36" s="56"/>
      <c r="N36" s="90"/>
      <c r="O36" s="25"/>
    </row>
    <row r="37" spans="1:15" ht="13.5">
      <c r="A37" s="25"/>
      <c r="B37" s="25"/>
      <c r="C37" s="25"/>
      <c r="D37" s="91" t="s">
        <v>60</v>
      </c>
      <c r="E37" s="92">
        <f>(I18*4/100)*E35/10</f>
        <v>0.304</v>
      </c>
      <c r="F37" s="93"/>
      <c r="G37" s="1"/>
      <c r="H37" s="91" t="s">
        <v>61</v>
      </c>
      <c r="I37" s="92">
        <f>((I24*4)/100*K44)</f>
        <v>0</v>
      </c>
      <c r="J37" s="93"/>
      <c r="L37" s="91" t="s">
        <v>62</v>
      </c>
      <c r="M37" s="92">
        <f>(I16*4/100)*4/10</f>
        <v>0.304</v>
      </c>
      <c r="N37" s="93"/>
      <c r="O37" s="25"/>
    </row>
    <row r="38" spans="1:15" ht="12" customHeight="1">
      <c r="A38" s="94" t="s">
        <v>63</v>
      </c>
      <c r="B38" s="95">
        <f>ROUNDUP((I24+I16+I14)*4,0)*2</f>
        <v>440</v>
      </c>
      <c r="C38" s="25"/>
      <c r="D38" s="91"/>
      <c r="E38" s="29">
        <v>24</v>
      </c>
      <c r="F38" s="93"/>
      <c r="G38" s="1"/>
      <c r="H38" s="96"/>
      <c r="I38" s="97"/>
      <c r="J38" s="93"/>
      <c r="L38" s="91"/>
      <c r="M38" s="29"/>
      <c r="N38" s="93"/>
      <c r="O38" s="25"/>
    </row>
    <row r="39" spans="1:15" ht="13.5">
      <c r="A39" s="94"/>
      <c r="B39" s="95"/>
      <c r="C39" s="25"/>
      <c r="D39" s="91" t="s">
        <v>64</v>
      </c>
      <c r="E39" s="98">
        <f>(E37*100)*10/4</f>
        <v>76</v>
      </c>
      <c r="F39" s="93">
        <f>55+21</f>
        <v>76</v>
      </c>
      <c r="G39" s="1"/>
      <c r="H39" s="91" t="s">
        <v>65</v>
      </c>
      <c r="I39" s="98">
        <f>I37*100-J39</f>
        <v>-35</v>
      </c>
      <c r="J39" s="93">
        <f>35</f>
        <v>35</v>
      </c>
      <c r="L39" s="91" t="s">
        <v>66</v>
      </c>
      <c r="M39" s="98">
        <f>M37*100</f>
        <v>30.4</v>
      </c>
      <c r="N39" s="93"/>
      <c r="O39" s="25"/>
    </row>
    <row r="40" spans="1:15" ht="13.5">
      <c r="A40" s="22"/>
      <c r="B40" s="22"/>
      <c r="C40" s="25"/>
      <c r="D40" s="91"/>
      <c r="E40" s="28">
        <f>E39-F39</f>
        <v>0</v>
      </c>
      <c r="F40" s="93"/>
      <c r="H40" s="91"/>
      <c r="I40" s="99"/>
      <c r="J40" s="93"/>
      <c r="L40" s="91"/>
      <c r="M40" s="29"/>
      <c r="N40" s="93"/>
      <c r="O40" s="25"/>
    </row>
    <row r="41" spans="1:15" ht="13.5">
      <c r="A41" s="25"/>
      <c r="B41" s="25"/>
      <c r="C41" s="25"/>
      <c r="D41" s="91" t="s">
        <v>67</v>
      </c>
      <c r="E41" s="98">
        <f>I18</f>
        <v>19</v>
      </c>
      <c r="F41" s="93">
        <f>10+9</f>
        <v>19</v>
      </c>
      <c r="H41" s="91" t="s">
        <v>67</v>
      </c>
      <c r="I41" s="98">
        <f>I24</f>
        <v>23</v>
      </c>
      <c r="J41" s="93"/>
      <c r="L41" s="91" t="s">
        <v>67</v>
      </c>
      <c r="M41" s="98">
        <f>I16</f>
        <v>19</v>
      </c>
      <c r="N41" s="93"/>
      <c r="O41" s="25"/>
    </row>
    <row r="42" spans="1:15" ht="13.5">
      <c r="A42" s="25"/>
      <c r="B42" s="25"/>
      <c r="C42" s="25"/>
      <c r="D42" s="26"/>
      <c r="E42" s="28">
        <f>E41-F41</f>
        <v>0</v>
      </c>
      <c r="F42" s="93"/>
      <c r="H42" s="26"/>
      <c r="I42" s="28"/>
      <c r="J42" s="93"/>
      <c r="L42" s="26"/>
      <c r="M42" s="100"/>
      <c r="N42" s="93"/>
      <c r="O42" s="25"/>
    </row>
    <row r="43" spans="13:14" ht="13.5">
      <c r="M43" s="1"/>
      <c r="N43" s="1"/>
    </row>
    <row r="44" spans="6:14" ht="13.5">
      <c r="F44"/>
      <c r="J44"/>
      <c r="M44" s="1"/>
      <c r="N44" s="1"/>
    </row>
    <row r="45" spans="6:14" ht="13.5">
      <c r="F45"/>
      <c r="J45" t="s">
        <v>68</v>
      </c>
      <c r="K45">
        <v>1</v>
      </c>
      <c r="M45" s="46" t="s">
        <v>64</v>
      </c>
      <c r="N45" s="46">
        <v>1</v>
      </c>
    </row>
    <row r="46" spans="6:15" ht="13.5">
      <c r="F46" t="s">
        <v>69</v>
      </c>
      <c r="J46"/>
      <c r="M46" s="101"/>
      <c r="N46" s="89"/>
      <c r="O46" s="102"/>
    </row>
    <row r="47" spans="4:15" ht="13.5">
      <c r="D47">
        <f>SUM(D48:D113)</f>
        <v>23</v>
      </c>
      <c r="F47">
        <v>335</v>
      </c>
      <c r="H47">
        <v>0</v>
      </c>
      <c r="J47"/>
      <c r="M47" s="103" t="s">
        <v>70</v>
      </c>
      <c r="N47" s="100"/>
      <c r="O47" s="104">
        <v>0</v>
      </c>
    </row>
    <row r="48" spans="4:15" ht="13.5">
      <c r="D48">
        <f>IF(F48&lt;0,0,1)</f>
        <v>1</v>
      </c>
      <c r="E48">
        <f>RANDBETWEEN(4,24)</f>
        <v>10</v>
      </c>
      <c r="F48" s="55">
        <f>F47-E48</f>
        <v>325</v>
      </c>
      <c r="G48">
        <f>D48*E48</f>
        <v>10</v>
      </c>
      <c r="H48">
        <v>0</v>
      </c>
      <c r="J48" s="46"/>
      <c r="M48" s="103" t="s">
        <v>71</v>
      </c>
      <c r="N48" s="100"/>
      <c r="O48" s="104">
        <v>0</v>
      </c>
    </row>
    <row r="49" spans="4:15" ht="13.5">
      <c r="D49">
        <f>IF(F49&lt;0,0,1)</f>
        <v>1</v>
      </c>
      <c r="E49">
        <f>RANDBETWEEN(4,24)</f>
        <v>19</v>
      </c>
      <c r="F49" s="55">
        <f>F48-E49</f>
        <v>306</v>
      </c>
      <c r="G49">
        <f>D49*E49</f>
        <v>19</v>
      </c>
      <c r="H49">
        <v>0</v>
      </c>
      <c r="J49"/>
      <c r="M49" t="s">
        <v>72</v>
      </c>
      <c r="O49">
        <v>8</v>
      </c>
    </row>
    <row r="50" spans="4:15" ht="13.5">
      <c r="D50">
        <f>IF(F50&lt;0,0,1)</f>
        <v>1</v>
      </c>
      <c r="E50">
        <f>RANDBETWEEN(4,24)</f>
        <v>18</v>
      </c>
      <c r="F50" s="55">
        <f>F49-E50</f>
        <v>288</v>
      </c>
      <c r="G50">
        <f>D50*E50</f>
        <v>18</v>
      </c>
      <c r="H50">
        <v>0</v>
      </c>
      <c r="J50" s="46"/>
      <c r="M50" t="s">
        <v>73</v>
      </c>
      <c r="O50">
        <v>20</v>
      </c>
    </row>
    <row r="51" spans="4:13" ht="13.5">
      <c r="D51">
        <f>IF(F51&lt;0,0,1)</f>
        <v>1</v>
      </c>
      <c r="E51">
        <f>RANDBETWEEN(4,24)</f>
        <v>6</v>
      </c>
      <c r="F51" s="55">
        <f>F50-E51</f>
        <v>282</v>
      </c>
      <c r="G51">
        <f>D51*E51</f>
        <v>6</v>
      </c>
      <c r="H51">
        <v>0</v>
      </c>
      <c r="J51"/>
      <c r="M51" t="s">
        <v>74</v>
      </c>
    </row>
    <row r="52" spans="4:10" ht="13.5">
      <c r="D52">
        <f>IF(F52&lt;0,0,1)</f>
        <v>1</v>
      </c>
      <c r="E52">
        <f>RANDBETWEEN(4,24)</f>
        <v>20</v>
      </c>
      <c r="F52" s="55">
        <f>F51-E52</f>
        <v>262</v>
      </c>
      <c r="G52">
        <f>D52*E52</f>
        <v>20</v>
      </c>
      <c r="J52"/>
    </row>
    <row r="53" spans="4:13" ht="13.5">
      <c r="D53">
        <f>IF(F53&lt;0,0,1)</f>
        <v>1</v>
      </c>
      <c r="E53">
        <f>RANDBETWEEN(4,24)</f>
        <v>11</v>
      </c>
      <c r="F53" s="55">
        <f>F52-E53</f>
        <v>251</v>
      </c>
      <c r="G53">
        <f>D53*E53</f>
        <v>11</v>
      </c>
      <c r="J53" s="105">
        <v>72</v>
      </c>
      <c r="L53" t="s">
        <v>75</v>
      </c>
      <c r="M53">
        <f>(14+5+23)/3</f>
        <v>14</v>
      </c>
    </row>
    <row r="54" spans="4:12" ht="13.5">
      <c r="D54">
        <f>IF(F54&lt;0,0,1)</f>
        <v>1</v>
      </c>
      <c r="E54">
        <f>RANDBETWEEN(4,24)</f>
        <v>13</v>
      </c>
      <c r="F54" s="55">
        <f>F53-E54</f>
        <v>238</v>
      </c>
      <c r="G54">
        <f>D54*E54</f>
        <v>13</v>
      </c>
      <c r="J54"/>
      <c r="L54" t="s">
        <v>76</v>
      </c>
    </row>
    <row r="55" spans="4:10" ht="13.5">
      <c r="D55">
        <f>IF(F55&lt;0,0,1)</f>
        <v>1</v>
      </c>
      <c r="E55">
        <f>RANDBETWEEN(4,24)</f>
        <v>18</v>
      </c>
      <c r="F55" s="55">
        <f>F54-E55</f>
        <v>220</v>
      </c>
      <c r="G55">
        <f>D55*E55</f>
        <v>18</v>
      </c>
      <c r="H55">
        <v>16</v>
      </c>
      <c r="I55">
        <f>16*12/24</f>
        <v>8</v>
      </c>
      <c r="J55" t="s">
        <v>77</v>
      </c>
    </row>
    <row r="56" spans="4:10" ht="13.5">
      <c r="D56">
        <f>IF(F56&lt;0,0,1)</f>
        <v>1</v>
      </c>
      <c r="E56">
        <f>RANDBETWEEN(4,24)</f>
        <v>12</v>
      </c>
      <c r="F56" s="55">
        <f>F55-E56</f>
        <v>208</v>
      </c>
      <c r="G56">
        <f>D56*E56</f>
        <v>12</v>
      </c>
      <c r="I56" t="s">
        <v>78</v>
      </c>
      <c r="J56" s="105">
        <f>RANDBETWEEN(1,100)</f>
        <v>18</v>
      </c>
    </row>
    <row r="57" spans="2:10" ht="13.5">
      <c r="B57">
        <f>SUM(E48:E57)</f>
        <v>147</v>
      </c>
      <c r="D57">
        <f>IF(F57&lt;0,0,1)</f>
        <v>1</v>
      </c>
      <c r="E57">
        <f>RANDBETWEEN(4,24)</f>
        <v>20</v>
      </c>
      <c r="F57" s="55">
        <f>F56-E57</f>
        <v>188</v>
      </c>
      <c r="G57">
        <f>D57*E57</f>
        <v>20</v>
      </c>
      <c r="H57">
        <v>15</v>
      </c>
      <c r="I57">
        <f>15*12/24</f>
        <v>7.5</v>
      </c>
      <c r="J57" t="s">
        <v>77</v>
      </c>
    </row>
    <row r="58" spans="4:10" ht="13.5">
      <c r="D58">
        <f>IF(F58&lt;0,0,1)</f>
        <v>1</v>
      </c>
      <c r="E58">
        <f>RANDBETWEEN(4,24)</f>
        <v>16</v>
      </c>
      <c r="F58" s="55">
        <f>F57-E58</f>
        <v>172</v>
      </c>
      <c r="G58">
        <f>D58*E58</f>
        <v>16</v>
      </c>
      <c r="H58">
        <f>SUM(H55:H57)</f>
        <v>31</v>
      </c>
      <c r="J58"/>
    </row>
    <row r="59" spans="4:10" ht="13.5">
      <c r="D59">
        <f>IF(F59&lt;0,0,1)</f>
        <v>1</v>
      </c>
      <c r="E59">
        <f>RANDBETWEEN(4,24)</f>
        <v>17</v>
      </c>
      <c r="F59" s="55">
        <f>F58-E59</f>
        <v>155</v>
      </c>
      <c r="G59">
        <f>D59*E59</f>
        <v>17</v>
      </c>
      <c r="J59"/>
    </row>
    <row r="60" spans="4:13" ht="13.5">
      <c r="D60">
        <f>IF(F60&lt;0,0,1)</f>
        <v>1</v>
      </c>
      <c r="E60">
        <f>RANDBETWEEN(4,24)</f>
        <v>18</v>
      </c>
      <c r="F60" s="55">
        <f>F59-E60</f>
        <v>137</v>
      </c>
      <c r="G60">
        <f>D60*E60</f>
        <v>18</v>
      </c>
      <c r="I60" s="106" t="s">
        <v>79</v>
      </c>
      <c r="J60" s="107">
        <f>RANDBETWEEN(1,100)</f>
        <v>32</v>
      </c>
      <c r="M60" s="108"/>
    </row>
    <row r="61" spans="4:10" ht="13.5">
      <c r="D61">
        <f>IF(F61&lt;0,0,1)</f>
        <v>1</v>
      </c>
      <c r="E61">
        <f>RANDBETWEEN(4,24)</f>
        <v>10</v>
      </c>
      <c r="F61" s="55">
        <f>F60-E61</f>
        <v>127</v>
      </c>
      <c r="G61">
        <f>D61*E61</f>
        <v>10</v>
      </c>
      <c r="I61" s="106" t="s">
        <v>80</v>
      </c>
      <c r="J61" s="107">
        <f>RANDBETWEEN(1,30)</f>
        <v>22</v>
      </c>
    </row>
    <row r="62" spans="4:10" ht="13.5">
      <c r="D62">
        <f>IF(F62&lt;0,0,1)</f>
        <v>1</v>
      </c>
      <c r="E62">
        <f>RANDBETWEEN(4,24)</f>
        <v>20</v>
      </c>
      <c r="F62" s="55">
        <f>F61-E62</f>
        <v>107</v>
      </c>
      <c r="G62">
        <f>D62*E62</f>
        <v>20</v>
      </c>
      <c r="I62" s="106" t="s">
        <v>81</v>
      </c>
      <c r="J62" s="107">
        <f>RANDBETWEEN(1,20)</f>
        <v>14</v>
      </c>
    </row>
    <row r="63" spans="4:13" ht="13.5">
      <c r="D63">
        <f>IF(F63&lt;0,0,1)</f>
        <v>1</v>
      </c>
      <c r="E63">
        <f>RANDBETWEEN(4,24)</f>
        <v>18</v>
      </c>
      <c r="F63" s="55">
        <f>F62-E63</f>
        <v>89</v>
      </c>
      <c r="G63">
        <f>D63*E63</f>
        <v>18</v>
      </c>
      <c r="I63" s="106" t="s">
        <v>82</v>
      </c>
      <c r="J63" s="107">
        <f>RANDBETWEEN(1,10)</f>
        <v>2</v>
      </c>
      <c r="M63" s="108"/>
    </row>
    <row r="64" spans="4:10" ht="13.5">
      <c r="D64">
        <f>IF(F64&lt;0,0,1)</f>
        <v>1</v>
      </c>
      <c r="E64">
        <f>RANDBETWEEN(4,24)</f>
        <v>14</v>
      </c>
      <c r="F64" s="55">
        <f>F63-E64</f>
        <v>75</v>
      </c>
      <c r="G64">
        <f>D64*E64</f>
        <v>14</v>
      </c>
      <c r="I64" s="106" t="s">
        <v>83</v>
      </c>
      <c r="J64" s="107">
        <f>RANDBETWEEN(1,8)</f>
        <v>7</v>
      </c>
    </row>
    <row r="65" spans="4:10" ht="13.5">
      <c r="D65">
        <f>IF(F65&lt;0,0,1)</f>
        <v>1</v>
      </c>
      <c r="E65">
        <f>RANDBETWEEN(4,24)</f>
        <v>17</v>
      </c>
      <c r="F65" s="55">
        <f>F64-E65</f>
        <v>58</v>
      </c>
      <c r="G65">
        <f>D65*E65</f>
        <v>17</v>
      </c>
      <c r="I65" s="106" t="s">
        <v>84</v>
      </c>
      <c r="J65" s="107">
        <f>RANDBETWEEN(1,6)</f>
        <v>3</v>
      </c>
    </row>
    <row r="66" spans="4:10" ht="13.5">
      <c r="D66">
        <f>IF(F66&lt;0,0,1)</f>
        <v>1</v>
      </c>
      <c r="E66">
        <f>RANDBETWEEN(4,24)</f>
        <v>7</v>
      </c>
      <c r="F66" s="55">
        <f>F65-E66</f>
        <v>51</v>
      </c>
      <c r="G66">
        <f>D66*E66</f>
        <v>7</v>
      </c>
      <c r="I66" s="106" t="s">
        <v>85</v>
      </c>
      <c r="J66" s="107">
        <f>RANDBETWEEN(1,4)</f>
        <v>2</v>
      </c>
    </row>
    <row r="67" spans="4:10" ht="13.5">
      <c r="D67">
        <f>IF(F67&lt;0,0,1)</f>
        <v>1</v>
      </c>
      <c r="E67">
        <f>RANDBETWEEN(4,24)</f>
        <v>24</v>
      </c>
      <c r="F67" s="55">
        <f>F66-E67</f>
        <v>27</v>
      </c>
      <c r="G67">
        <f>D67*E67</f>
        <v>24</v>
      </c>
      <c r="J67" s="105"/>
    </row>
    <row r="68" spans="4:10" ht="13.5">
      <c r="D68">
        <f>IF(F68&lt;0,0,1)</f>
        <v>1</v>
      </c>
      <c r="E68">
        <f>RANDBETWEEN(4,24)</f>
        <v>9</v>
      </c>
      <c r="F68" s="55">
        <f>F67-E68</f>
        <v>18</v>
      </c>
      <c r="G68">
        <f>D68*E68</f>
        <v>9</v>
      </c>
      <c r="J68" s="105"/>
    </row>
    <row r="69" spans="4:10" ht="13.5">
      <c r="D69">
        <f>IF(F69&lt;0,0,1)</f>
        <v>1</v>
      </c>
      <c r="E69">
        <f>RANDBETWEEN(4,24)</f>
        <v>12</v>
      </c>
      <c r="F69" s="55">
        <f>F68-E69</f>
        <v>6</v>
      </c>
      <c r="G69">
        <f>D69*E69</f>
        <v>12</v>
      </c>
      <c r="J69" s="46"/>
    </row>
    <row r="70" spans="4:10" ht="13.5">
      <c r="D70">
        <f>IF(F70&lt;0,0,1)</f>
        <v>1</v>
      </c>
      <c r="E70">
        <f>RANDBETWEEN(4,24)</f>
        <v>5</v>
      </c>
      <c r="F70" s="55">
        <f>F69-E70</f>
        <v>1</v>
      </c>
      <c r="G70">
        <f>D70*E70</f>
        <v>5</v>
      </c>
      <c r="J70" s="46"/>
    </row>
    <row r="71" spans="4:10" ht="13.5">
      <c r="D71">
        <f>IF(F71&lt;0,0,1)</f>
        <v>0</v>
      </c>
      <c r="E71">
        <f>RANDBETWEEN(4,24)</f>
        <v>19</v>
      </c>
      <c r="F71" s="55">
        <f>F70-E71</f>
        <v>-18</v>
      </c>
      <c r="G71">
        <f>D71*E71</f>
        <v>0</v>
      </c>
      <c r="H71">
        <f>SUM(E48:E71)</f>
        <v>353</v>
      </c>
      <c r="J71" s="46"/>
    </row>
    <row r="72" spans="4:10" ht="13.5">
      <c r="D72">
        <f>IF(F72&lt;0,0,1)</f>
        <v>0</v>
      </c>
      <c r="E72">
        <f>RANDBETWEEN(4,24)</f>
        <v>19</v>
      </c>
      <c r="F72" s="55">
        <f>F71-E72</f>
        <v>-37</v>
      </c>
      <c r="G72">
        <f>D72*E72</f>
        <v>0</v>
      </c>
      <c r="J72" s="46"/>
    </row>
    <row r="73" spans="4:10" ht="13.5">
      <c r="D73">
        <f>IF(F73&lt;0,0,1)</f>
        <v>0</v>
      </c>
      <c r="E73">
        <f>RANDBETWEEN(4,24)</f>
        <v>15</v>
      </c>
      <c r="F73" s="55">
        <f>F72-E73</f>
        <v>-52</v>
      </c>
      <c r="G73">
        <f>D73*E73</f>
        <v>0</v>
      </c>
      <c r="J73" s="46"/>
    </row>
    <row r="74" spans="4:10" ht="13.5">
      <c r="D74">
        <f>IF(F74&lt;0,0,1)</f>
        <v>0</v>
      </c>
      <c r="E74">
        <f>RANDBETWEEN(4,24)</f>
        <v>5</v>
      </c>
      <c r="F74" s="55">
        <f>F73-E74</f>
        <v>-57</v>
      </c>
      <c r="G74">
        <f>D74*E74</f>
        <v>0</v>
      </c>
      <c r="J74" s="46"/>
    </row>
    <row r="75" spans="4:10" ht="13.5">
      <c r="D75">
        <f>IF(F75&lt;0,0,1)</f>
        <v>0</v>
      </c>
      <c r="E75">
        <f>RANDBETWEEN(4,24)</f>
        <v>22</v>
      </c>
      <c r="F75" s="55">
        <f>F74-E75</f>
        <v>-79</v>
      </c>
      <c r="G75">
        <f>D75*E75</f>
        <v>0</v>
      </c>
      <c r="J75" s="46"/>
    </row>
    <row r="76" spans="4:10" ht="13.5">
      <c r="D76">
        <f>IF(F76&lt;0,0,1)</f>
        <v>0</v>
      </c>
      <c r="E76">
        <f>RANDBETWEEN(4,24)</f>
        <v>14</v>
      </c>
      <c r="F76" s="55">
        <f>F75-E76</f>
        <v>-93</v>
      </c>
      <c r="G76">
        <f>D76*E76</f>
        <v>0</v>
      </c>
      <c r="J76" s="46"/>
    </row>
    <row r="77" spans="4:10" ht="13.5">
      <c r="D77">
        <f>IF(F77&lt;0,0,1)</f>
        <v>0</v>
      </c>
      <c r="E77">
        <f>RANDBETWEEN(4,24)</f>
        <v>6</v>
      </c>
      <c r="F77" s="55">
        <f>F76-E77</f>
        <v>-99</v>
      </c>
      <c r="G77">
        <f>D77*E77</f>
        <v>0</v>
      </c>
      <c r="J77" s="46"/>
    </row>
    <row r="78" spans="4:10" ht="13.5">
      <c r="D78">
        <f>IF(F78&lt;0,0,1)</f>
        <v>0</v>
      </c>
      <c r="E78">
        <f>RANDBETWEEN(4,24)</f>
        <v>4</v>
      </c>
      <c r="F78" s="55">
        <f>F77-E78</f>
        <v>-103</v>
      </c>
      <c r="G78">
        <f>D78*E78</f>
        <v>0</v>
      </c>
      <c r="J78" s="46"/>
    </row>
    <row r="79" spans="4:10" ht="13.5">
      <c r="D79">
        <f>IF(F79&lt;0,0,1)</f>
        <v>0</v>
      </c>
      <c r="E79">
        <f>RANDBETWEEN(4,24)</f>
        <v>21</v>
      </c>
      <c r="F79" s="55">
        <f>F78-E79</f>
        <v>-124</v>
      </c>
      <c r="G79">
        <f>D79*E79</f>
        <v>0</v>
      </c>
      <c r="J79" s="46"/>
    </row>
    <row r="80" spans="4:10" ht="13.5">
      <c r="D80">
        <f>IF(F80&lt;0,0,1)</f>
        <v>0</v>
      </c>
      <c r="E80">
        <f>RANDBETWEEN(4,24)</f>
        <v>21</v>
      </c>
      <c r="F80" s="55">
        <f>F79-E80</f>
        <v>-145</v>
      </c>
      <c r="G80">
        <f>D80*E80</f>
        <v>0</v>
      </c>
      <c r="J80" s="46"/>
    </row>
    <row r="81" spans="4:10" ht="13.5">
      <c r="D81">
        <f>IF(F81&lt;0,0,1)</f>
        <v>0</v>
      </c>
      <c r="E81">
        <f>RANDBETWEEN(4,24)</f>
        <v>18</v>
      </c>
      <c r="F81" s="55">
        <f>F80-E81</f>
        <v>-163</v>
      </c>
      <c r="G81">
        <f>D81*E81</f>
        <v>0</v>
      </c>
      <c r="J81" s="46"/>
    </row>
    <row r="82" spans="4:10" ht="13.5">
      <c r="D82">
        <f>IF(F82&lt;0,0,1)</f>
        <v>0</v>
      </c>
      <c r="E82">
        <f>RANDBETWEEN(4,24)</f>
        <v>23</v>
      </c>
      <c r="F82" s="55">
        <f>F81-E82</f>
        <v>-186</v>
      </c>
      <c r="G82">
        <f>D82*E82</f>
        <v>0</v>
      </c>
      <c r="J82" s="46"/>
    </row>
    <row r="83" spans="4:10" ht="13.5">
      <c r="D83">
        <f>IF(F83&lt;0,0,1)</f>
        <v>0</v>
      </c>
      <c r="E83">
        <f>RANDBETWEEN(4,24)</f>
        <v>17</v>
      </c>
      <c r="F83" s="55">
        <f>F82-E83</f>
        <v>-203</v>
      </c>
      <c r="G83">
        <f>D83*E83</f>
        <v>0</v>
      </c>
      <c r="J83" s="46"/>
    </row>
    <row r="84" spans="4:10" ht="13.5">
      <c r="D84">
        <f>IF(F84&lt;0,0,1)</f>
        <v>0</v>
      </c>
      <c r="E84">
        <f>RANDBETWEEN(4,24)</f>
        <v>4</v>
      </c>
      <c r="F84" s="55">
        <f>F83-E84</f>
        <v>-207</v>
      </c>
      <c r="G84">
        <f>D84*E84</f>
        <v>0</v>
      </c>
      <c r="J84" s="46"/>
    </row>
    <row r="85" spans="4:10" ht="13.5">
      <c r="D85">
        <f>IF(F85&lt;0,0,1)</f>
        <v>0</v>
      </c>
      <c r="E85">
        <f>RANDBETWEEN(4,24)</f>
        <v>12</v>
      </c>
      <c r="F85" s="55">
        <f>F84-E85</f>
        <v>-219</v>
      </c>
      <c r="G85">
        <f>D85*E85</f>
        <v>0</v>
      </c>
      <c r="J85" s="46"/>
    </row>
    <row r="86" spans="4:10" ht="13.5">
      <c r="D86">
        <f>IF(F86&lt;0,0,1)</f>
        <v>0</v>
      </c>
      <c r="E86">
        <f>RANDBETWEEN(4,24)</f>
        <v>10</v>
      </c>
      <c r="F86" s="55">
        <f>F85-E86</f>
        <v>-229</v>
      </c>
      <c r="G86">
        <f>D86*E86</f>
        <v>0</v>
      </c>
      <c r="J86" s="46"/>
    </row>
    <row r="87" spans="4:10" ht="13.5">
      <c r="D87">
        <f>IF(F87&lt;0,0,1)</f>
        <v>0</v>
      </c>
      <c r="E87">
        <f>RANDBETWEEN(4,24)</f>
        <v>13</v>
      </c>
      <c r="F87" s="55">
        <f>F86-E87</f>
        <v>-242</v>
      </c>
      <c r="G87">
        <f>D87*E87</f>
        <v>0</v>
      </c>
      <c r="J87" s="46"/>
    </row>
    <row r="88" spans="4:10" ht="13.5">
      <c r="D88">
        <f>IF(F88&lt;0,0,1)</f>
        <v>0</v>
      </c>
      <c r="E88">
        <f>RANDBETWEEN(4,24)</f>
        <v>7</v>
      </c>
      <c r="F88" s="55">
        <f>F87-E88</f>
        <v>-249</v>
      </c>
      <c r="G88">
        <f>D88*E88</f>
        <v>0</v>
      </c>
      <c r="J88" s="46"/>
    </row>
    <row r="89" spans="4:10" ht="13.5">
      <c r="D89">
        <f>IF(F89&lt;0,0,1)</f>
        <v>0</v>
      </c>
      <c r="E89">
        <f>RANDBETWEEN(4,24)</f>
        <v>23</v>
      </c>
      <c r="F89" s="55">
        <f>F88-E89</f>
        <v>-272</v>
      </c>
      <c r="G89">
        <f>D89*E89</f>
        <v>0</v>
      </c>
      <c r="J89" s="46"/>
    </row>
    <row r="90" spans="4:10" ht="13.5">
      <c r="D90">
        <f>IF(F90&lt;0,0,1)</f>
        <v>0</v>
      </c>
      <c r="E90">
        <f>RANDBETWEEN(4,24)</f>
        <v>5</v>
      </c>
      <c r="F90" s="55">
        <f>F89-E90</f>
        <v>-277</v>
      </c>
      <c r="G90">
        <f>D90*E90</f>
        <v>0</v>
      </c>
      <c r="J90" s="46"/>
    </row>
    <row r="91" spans="4:10" ht="13.5">
      <c r="D91">
        <f>IF(F91&lt;0,0,1)</f>
        <v>0</v>
      </c>
      <c r="E91">
        <f>RANDBETWEEN(4,24)</f>
        <v>21</v>
      </c>
      <c r="F91" s="55">
        <f>F90-E91</f>
        <v>-298</v>
      </c>
      <c r="G91">
        <f>D91*E91</f>
        <v>0</v>
      </c>
      <c r="J91" s="46"/>
    </row>
    <row r="92" spans="4:10" ht="13.5">
      <c r="D92">
        <f>IF(F92&lt;0,0,1)</f>
        <v>0</v>
      </c>
      <c r="E92">
        <f>RANDBETWEEN(4,24)</f>
        <v>9</v>
      </c>
      <c r="F92" s="55">
        <f>F91-E92</f>
        <v>-307</v>
      </c>
      <c r="G92">
        <f>D92*E92</f>
        <v>0</v>
      </c>
      <c r="J92" s="46"/>
    </row>
    <row r="93" spans="4:10" ht="13.5">
      <c r="D93">
        <f>IF(F93&lt;0,0,1)</f>
        <v>0</v>
      </c>
      <c r="E93">
        <f>RANDBETWEEN(4,24)</f>
        <v>22</v>
      </c>
      <c r="F93" s="55">
        <f>F92-E93</f>
        <v>-329</v>
      </c>
      <c r="G93">
        <f>D93*E93</f>
        <v>0</v>
      </c>
      <c r="J93" s="46"/>
    </row>
    <row r="94" spans="4:10" ht="13.5">
      <c r="D94">
        <f>IF(F94&lt;0,0,1)</f>
        <v>0</v>
      </c>
      <c r="E94">
        <f>RANDBETWEEN(4,24)</f>
        <v>15</v>
      </c>
      <c r="F94" s="55">
        <f>F93-E94</f>
        <v>-344</v>
      </c>
      <c r="G94">
        <f>D94*E94</f>
        <v>0</v>
      </c>
      <c r="J94" s="46"/>
    </row>
    <row r="95" spans="4:10" ht="13.5">
      <c r="D95">
        <f>IF(F95&lt;0,0,1)</f>
        <v>0</v>
      </c>
      <c r="E95">
        <f>RANDBETWEEN(4,24)</f>
        <v>19</v>
      </c>
      <c r="F95" s="55">
        <f>F94-E95</f>
        <v>-363</v>
      </c>
      <c r="G95">
        <f>D95*E95</f>
        <v>0</v>
      </c>
      <c r="J95" s="46"/>
    </row>
    <row r="96" spans="4:10" ht="13.5">
      <c r="D96">
        <f>IF(F96&lt;0,0,1)</f>
        <v>0</v>
      </c>
      <c r="E96">
        <f>RANDBETWEEN(4,24)</f>
        <v>14</v>
      </c>
      <c r="F96" s="55">
        <f>F95-E96</f>
        <v>-377</v>
      </c>
      <c r="G96">
        <f>D96*E96</f>
        <v>0</v>
      </c>
      <c r="J96" s="46"/>
    </row>
    <row r="97" spans="4:10" ht="13.5">
      <c r="D97">
        <f>IF(F97&lt;0,0,1)</f>
        <v>0</v>
      </c>
      <c r="E97">
        <f>RANDBETWEEN(4,24)</f>
        <v>18</v>
      </c>
      <c r="F97" s="55">
        <f>F96-E97</f>
        <v>-395</v>
      </c>
      <c r="G97">
        <f>D97*E97</f>
        <v>0</v>
      </c>
      <c r="J97" s="46"/>
    </row>
    <row r="98" spans="4:10" ht="13.5">
      <c r="D98">
        <f>IF(F98&lt;0,0,1)</f>
        <v>0</v>
      </c>
      <c r="E98">
        <f>RANDBETWEEN(4,24)</f>
        <v>19</v>
      </c>
      <c r="F98" s="55">
        <f>F97-E98</f>
        <v>-414</v>
      </c>
      <c r="G98">
        <f>D98*E98</f>
        <v>0</v>
      </c>
      <c r="J98" s="46"/>
    </row>
    <row r="99" spans="4:10" ht="13.5">
      <c r="D99">
        <f>IF(F99&lt;0,0,1)</f>
        <v>0</v>
      </c>
      <c r="E99">
        <f>RANDBETWEEN(4,24)</f>
        <v>20</v>
      </c>
      <c r="F99" s="55">
        <f>F98-E99</f>
        <v>-434</v>
      </c>
      <c r="G99">
        <f>D99*E99</f>
        <v>0</v>
      </c>
      <c r="J99" s="46"/>
    </row>
    <row r="100" spans="4:10" ht="13.5">
      <c r="D100">
        <f>IF(F100&lt;0,0,1)</f>
        <v>0</v>
      </c>
      <c r="E100">
        <f>RANDBETWEEN(4,24)</f>
        <v>6</v>
      </c>
      <c r="F100" s="55">
        <f>F99-E100</f>
        <v>-440</v>
      </c>
      <c r="G100">
        <f>D100*E100</f>
        <v>0</v>
      </c>
      <c r="J100" s="46"/>
    </row>
    <row r="101" spans="4:10" ht="13.5">
      <c r="D101">
        <f>IF(F101&lt;0,0,1)</f>
        <v>0</v>
      </c>
      <c r="E101">
        <f>RANDBETWEEN(4,24)</f>
        <v>21</v>
      </c>
      <c r="F101" s="55">
        <f>F100-E101</f>
        <v>-461</v>
      </c>
      <c r="G101">
        <f>D101*E101</f>
        <v>0</v>
      </c>
      <c r="J101" s="46"/>
    </row>
    <row r="102" spans="4:10" ht="13.5">
      <c r="D102">
        <f>IF(F102&lt;0,0,1)</f>
        <v>0</v>
      </c>
      <c r="E102">
        <f>RANDBETWEEN(4,24)</f>
        <v>15</v>
      </c>
      <c r="F102" s="55">
        <f>F101-E102</f>
        <v>-476</v>
      </c>
      <c r="G102">
        <f>D102*E102</f>
        <v>0</v>
      </c>
      <c r="J102" s="46"/>
    </row>
    <row r="103" spans="4:10" ht="13.5">
      <c r="D103">
        <f>IF(F103&lt;0,0,1)</f>
        <v>0</v>
      </c>
      <c r="E103">
        <f>RANDBETWEEN(4,24)</f>
        <v>22</v>
      </c>
      <c r="F103" s="55">
        <f>F102-E103</f>
        <v>-498</v>
      </c>
      <c r="G103">
        <f>D103*E103</f>
        <v>0</v>
      </c>
      <c r="J103" s="46"/>
    </row>
    <row r="104" spans="4:10" ht="13.5">
      <c r="D104">
        <f>IF(F104&lt;0,0,1)</f>
        <v>0</v>
      </c>
      <c r="E104">
        <f>RANDBETWEEN(4,24)</f>
        <v>11</v>
      </c>
      <c r="F104" s="55">
        <f>F103-E104</f>
        <v>-509</v>
      </c>
      <c r="G104">
        <f>D104*E104</f>
        <v>0</v>
      </c>
      <c r="J104" s="46"/>
    </row>
    <row r="105" spans="4:10" ht="13.5">
      <c r="D105">
        <f>IF(F105&lt;0,0,1)</f>
        <v>0</v>
      </c>
      <c r="E105">
        <f>RANDBETWEEN(4,24)</f>
        <v>17</v>
      </c>
      <c r="F105" s="55">
        <f>F104-E105</f>
        <v>-526</v>
      </c>
      <c r="G105">
        <f>D105*E105</f>
        <v>0</v>
      </c>
      <c r="J105" s="46"/>
    </row>
    <row r="106" spans="4:10" ht="13.5">
      <c r="D106">
        <f>IF(F106&lt;0,0,1)</f>
        <v>0</v>
      </c>
      <c r="E106">
        <f>RANDBETWEEN(4,24)</f>
        <v>19</v>
      </c>
      <c r="F106" s="55">
        <f>F105-E106</f>
        <v>-545</v>
      </c>
      <c r="G106">
        <f>D106*E106</f>
        <v>0</v>
      </c>
      <c r="J106" s="46"/>
    </row>
    <row r="107" spans="4:10" ht="13.5">
      <c r="D107">
        <f>IF(F107&lt;0,0,1)</f>
        <v>0</v>
      </c>
      <c r="E107">
        <f>RANDBETWEEN(4,24)</f>
        <v>22</v>
      </c>
      <c r="F107" s="55">
        <f>F106-E107</f>
        <v>-567</v>
      </c>
      <c r="G107">
        <f>D107*E107</f>
        <v>0</v>
      </c>
      <c r="J107" s="46"/>
    </row>
    <row r="108" spans="4:10" ht="13.5">
      <c r="D108">
        <f>IF(F108&lt;0,0,1)</f>
        <v>0</v>
      </c>
      <c r="E108">
        <f>RANDBETWEEN(4,24)</f>
        <v>19</v>
      </c>
      <c r="F108" s="55">
        <f>F107-E108</f>
        <v>-586</v>
      </c>
      <c r="G108">
        <f>D108*E108</f>
        <v>0</v>
      </c>
      <c r="J108" s="46"/>
    </row>
    <row r="109" spans="4:10" ht="13.5">
      <c r="D109">
        <f>IF(F109&lt;0,0,1)</f>
        <v>0</v>
      </c>
      <c r="E109">
        <f>RANDBETWEEN(4,24)</f>
        <v>19</v>
      </c>
      <c r="F109" s="55">
        <f>F108-E109</f>
        <v>-605</v>
      </c>
      <c r="G109">
        <f>D109*E109</f>
        <v>0</v>
      </c>
      <c r="J109" s="46"/>
    </row>
    <row r="110" spans="4:10" ht="13.5">
      <c r="D110">
        <f>IF(F110&lt;0,0,1)</f>
        <v>0</v>
      </c>
      <c r="E110">
        <f>RANDBETWEEN(4,24)</f>
        <v>18</v>
      </c>
      <c r="F110" s="55">
        <f>F109-E110</f>
        <v>-623</v>
      </c>
      <c r="G110">
        <f>D110*E110</f>
        <v>0</v>
      </c>
      <c r="J110" s="46"/>
    </row>
    <row r="111" spans="4:10" ht="13.5">
      <c r="D111">
        <f>IF(F111&lt;0,0,1)</f>
        <v>0</v>
      </c>
      <c r="E111">
        <f>RANDBETWEEN(4,24)</f>
        <v>15</v>
      </c>
      <c r="F111" s="55">
        <f>F110-E111</f>
        <v>-638</v>
      </c>
      <c r="G111">
        <f>D111*E111</f>
        <v>0</v>
      </c>
      <c r="J111" s="46"/>
    </row>
    <row r="112" spans="4:10" ht="13.5">
      <c r="D112">
        <f>IF(F112&lt;0,0,1)</f>
        <v>0</v>
      </c>
      <c r="E112">
        <f>RANDBETWEEN(4,24)</f>
        <v>13</v>
      </c>
      <c r="F112" s="55">
        <f>F111-E112</f>
        <v>-651</v>
      </c>
      <c r="G112">
        <f>D112*E112</f>
        <v>0</v>
      </c>
      <c r="J112" s="46"/>
    </row>
    <row r="113" spans="4:10" ht="13.5">
      <c r="D113">
        <f>IF(F113&lt;0,0,1)</f>
        <v>0</v>
      </c>
      <c r="E113">
        <f>RANDBETWEEN(4,24)</f>
        <v>16</v>
      </c>
      <c r="F113" s="55">
        <f>F112-E113</f>
        <v>-667</v>
      </c>
      <c r="G113">
        <f>D113*E113</f>
        <v>0</v>
      </c>
      <c r="J113" s="46"/>
    </row>
    <row r="114" spans="6:10" ht="13.5">
      <c r="F114" s="46"/>
      <c r="H114">
        <f>SUM(G48:G113)</f>
        <v>334</v>
      </c>
      <c r="J114" s="46"/>
    </row>
  </sheetData>
  <sheetProtection selectLockedCells="1" selectUnlockedCells="1"/>
  <mergeCells count="29">
    <mergeCell ref="D1:J1"/>
    <mergeCell ref="B3:E3"/>
    <mergeCell ref="F3:H3"/>
    <mergeCell ref="B5:H8"/>
    <mergeCell ref="L6:N8"/>
    <mergeCell ref="A10:B10"/>
    <mergeCell ref="L10:M10"/>
    <mergeCell ref="N11:O13"/>
    <mergeCell ref="P11:Q13"/>
    <mergeCell ref="N15:O17"/>
    <mergeCell ref="P15:Q17"/>
    <mergeCell ref="N19:O21"/>
    <mergeCell ref="P19:Q21"/>
    <mergeCell ref="N23:O25"/>
    <mergeCell ref="P23:Q25"/>
    <mergeCell ref="N27:O27"/>
    <mergeCell ref="L28:L32"/>
    <mergeCell ref="N28:O32"/>
    <mergeCell ref="F37:F38"/>
    <mergeCell ref="J37:J38"/>
    <mergeCell ref="N37:N38"/>
    <mergeCell ref="A38:A39"/>
    <mergeCell ref="B38:B39"/>
    <mergeCell ref="F39:F40"/>
    <mergeCell ref="J39:J40"/>
    <mergeCell ref="N39:N40"/>
    <mergeCell ref="F41:F42"/>
    <mergeCell ref="J41:J42"/>
    <mergeCell ref="N41:N42"/>
  </mergeCells>
  <printOptions/>
  <pageMargins left="0.6902777777777778" right="0.6097222222222223" top="0.9840277777777777" bottom="0.9840277777777777" header="0.5118055555555555" footer="0.5118055555555555"/>
  <pageSetup horizontalDpi="300" verticalDpi="3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"/>
  <sheetViews>
    <sheetView zoomScale="105" zoomScaleNormal="105" workbookViewId="0" topLeftCell="A1">
      <selection activeCell="A26" sqref="A26"/>
    </sheetView>
  </sheetViews>
  <sheetFormatPr defaultColWidth="11.421875" defaultRowHeight="12.75"/>
  <cols>
    <col min="1" max="1" width="11.57421875" style="56" customWidth="1"/>
    <col min="2" max="2" width="2.57421875" style="109" customWidth="1"/>
    <col min="3" max="3" width="2.57421875" style="56" customWidth="1"/>
    <col min="4" max="52" width="3.421875" style="25" customWidth="1"/>
    <col min="53" max="55" width="11.57421875" style="56" customWidth="1"/>
    <col min="56" max="16384" width="11.57421875" style="25" customWidth="1"/>
  </cols>
  <sheetData>
    <row r="1" spans="53:55" ht="15" customHeight="1">
      <c r="BA1" s="110"/>
      <c r="BB1" s="110"/>
      <c r="BC1" s="110"/>
    </row>
    <row r="2" spans="1:55" ht="13.5">
      <c r="A2" s="111" t="s">
        <v>86</v>
      </c>
      <c r="B2" s="112">
        <v>0</v>
      </c>
      <c r="C2" s="112">
        <v>1</v>
      </c>
      <c r="D2" s="112">
        <v>2</v>
      </c>
      <c r="E2" s="112">
        <v>3</v>
      </c>
      <c r="F2" s="112">
        <v>4</v>
      </c>
      <c r="G2" s="112">
        <v>5</v>
      </c>
      <c r="H2" s="112">
        <v>6</v>
      </c>
      <c r="I2" s="112">
        <v>7</v>
      </c>
      <c r="J2" s="112">
        <v>8</v>
      </c>
      <c r="K2" s="112">
        <v>9</v>
      </c>
      <c r="L2" s="112">
        <v>10</v>
      </c>
      <c r="M2" s="112">
        <v>11</v>
      </c>
      <c r="N2" s="112">
        <v>12</v>
      </c>
      <c r="O2" s="112">
        <v>13</v>
      </c>
      <c r="P2" s="112">
        <v>14</v>
      </c>
      <c r="Q2" s="112">
        <v>15</v>
      </c>
      <c r="R2" s="112">
        <v>16</v>
      </c>
      <c r="S2" s="112">
        <v>17</v>
      </c>
      <c r="T2" s="112">
        <v>18</v>
      </c>
      <c r="U2" s="112">
        <v>19</v>
      </c>
      <c r="V2" s="112">
        <v>20</v>
      </c>
      <c r="W2" s="112">
        <v>21</v>
      </c>
      <c r="X2" s="112">
        <v>22</v>
      </c>
      <c r="Y2" s="112">
        <v>23</v>
      </c>
      <c r="Z2" s="112">
        <v>24</v>
      </c>
      <c r="AA2" s="112">
        <v>25</v>
      </c>
      <c r="AB2" s="112">
        <v>26</v>
      </c>
      <c r="AC2" s="112">
        <v>27</v>
      </c>
      <c r="AD2" s="112">
        <v>28</v>
      </c>
      <c r="AE2" s="112">
        <v>29</v>
      </c>
      <c r="AF2" s="112">
        <v>30</v>
      </c>
      <c r="AG2" s="112">
        <v>31</v>
      </c>
      <c r="AH2" s="112">
        <v>32</v>
      </c>
      <c r="AI2" s="112">
        <v>33</v>
      </c>
      <c r="AJ2" s="112">
        <v>34</v>
      </c>
      <c r="AK2" s="112">
        <v>35</v>
      </c>
      <c r="AL2" s="112">
        <v>36</v>
      </c>
      <c r="AM2" s="112">
        <v>37</v>
      </c>
      <c r="AN2" s="112">
        <v>38</v>
      </c>
      <c r="AO2" s="112">
        <v>39</v>
      </c>
      <c r="AP2" s="112">
        <v>40</v>
      </c>
      <c r="AQ2" s="112">
        <v>41</v>
      </c>
      <c r="AR2" s="112">
        <v>42</v>
      </c>
      <c r="AS2" s="112">
        <v>43</v>
      </c>
      <c r="AT2" s="112">
        <v>44</v>
      </c>
      <c r="AU2" s="112">
        <v>45</v>
      </c>
      <c r="AV2" s="112">
        <v>46</v>
      </c>
      <c r="AW2" s="112">
        <v>47</v>
      </c>
      <c r="AX2" s="112">
        <v>48</v>
      </c>
      <c r="AY2" s="112">
        <v>49</v>
      </c>
      <c r="AZ2" s="113">
        <v>50</v>
      </c>
      <c r="BA2" s="110"/>
      <c r="BB2" s="110"/>
      <c r="BC2" s="110"/>
    </row>
    <row r="3" spans="1:55" ht="13.5">
      <c r="A3" s="114" t="s">
        <v>87</v>
      </c>
      <c r="B3" s="115">
        <v>1</v>
      </c>
      <c r="C3" s="116">
        <v>3</v>
      </c>
      <c r="D3" s="115">
        <v>4</v>
      </c>
      <c r="E3" s="115">
        <v>6</v>
      </c>
      <c r="F3" s="115">
        <v>8</v>
      </c>
      <c r="G3" s="115">
        <v>10</v>
      </c>
      <c r="H3" s="115">
        <v>12</v>
      </c>
      <c r="I3" s="115">
        <v>14</v>
      </c>
      <c r="J3" s="115">
        <v>16</v>
      </c>
      <c r="K3" s="115">
        <v>18</v>
      </c>
      <c r="L3" s="115">
        <v>20</v>
      </c>
      <c r="M3" s="115">
        <v>22</v>
      </c>
      <c r="N3" s="115">
        <v>24</v>
      </c>
      <c r="O3" s="115">
        <v>26</v>
      </c>
      <c r="P3" s="115">
        <v>28</v>
      </c>
      <c r="Q3" s="115">
        <v>30</v>
      </c>
      <c r="R3" s="115">
        <v>32</v>
      </c>
      <c r="S3" s="115">
        <v>34</v>
      </c>
      <c r="T3" s="115">
        <v>36</v>
      </c>
      <c r="U3" s="115">
        <v>38</v>
      </c>
      <c r="V3" s="115">
        <v>40</v>
      </c>
      <c r="W3" s="115">
        <v>42</v>
      </c>
      <c r="X3" s="115">
        <v>44</v>
      </c>
      <c r="Y3" s="115">
        <v>46</v>
      </c>
      <c r="Z3" s="115">
        <v>48</v>
      </c>
      <c r="AA3" s="115">
        <v>50</v>
      </c>
      <c r="AB3" s="115">
        <v>52</v>
      </c>
      <c r="AC3" s="115">
        <v>54</v>
      </c>
      <c r="AD3" s="115">
        <v>56</v>
      </c>
      <c r="AE3" s="115">
        <v>58</v>
      </c>
      <c r="AF3" s="115">
        <v>60</v>
      </c>
      <c r="AG3" s="115">
        <v>60</v>
      </c>
      <c r="AH3" s="115">
        <v>61</v>
      </c>
      <c r="AI3" s="115">
        <v>62</v>
      </c>
      <c r="AJ3" s="115">
        <v>62</v>
      </c>
      <c r="AK3" s="115">
        <v>63</v>
      </c>
      <c r="AL3" s="115">
        <v>64</v>
      </c>
      <c r="AM3" s="115">
        <v>65</v>
      </c>
      <c r="AN3" s="115">
        <v>65</v>
      </c>
      <c r="AO3" s="115">
        <v>66</v>
      </c>
      <c r="AP3" s="115">
        <v>67</v>
      </c>
      <c r="AQ3" s="115">
        <v>67</v>
      </c>
      <c r="AR3" s="115">
        <v>68</v>
      </c>
      <c r="AS3" s="115">
        <v>69</v>
      </c>
      <c r="AT3" s="115">
        <v>70</v>
      </c>
      <c r="AU3" s="115">
        <v>70</v>
      </c>
      <c r="AV3" s="115">
        <v>71</v>
      </c>
      <c r="AW3" s="115">
        <v>72</v>
      </c>
      <c r="AX3" s="115">
        <v>73</v>
      </c>
      <c r="AY3" s="115">
        <v>73</v>
      </c>
      <c r="AZ3" s="117">
        <v>74</v>
      </c>
      <c r="BA3" s="118"/>
      <c r="BB3" s="118"/>
      <c r="BC3" s="118"/>
    </row>
    <row r="4" spans="1:55" s="120" customFormat="1" ht="13.5">
      <c r="A4" s="114" t="s">
        <v>88</v>
      </c>
      <c r="B4" s="115">
        <v>2</v>
      </c>
      <c r="C4" s="115">
        <v>5</v>
      </c>
      <c r="D4" s="115">
        <v>7</v>
      </c>
      <c r="E4" s="115">
        <v>10</v>
      </c>
      <c r="F4" s="115">
        <v>13</v>
      </c>
      <c r="G4" s="115">
        <v>16</v>
      </c>
      <c r="H4" s="115">
        <v>19</v>
      </c>
      <c r="I4" s="115">
        <v>22</v>
      </c>
      <c r="J4" s="115">
        <v>25</v>
      </c>
      <c r="K4" s="115">
        <v>28</v>
      </c>
      <c r="L4" s="115">
        <v>31</v>
      </c>
      <c r="M4" s="115">
        <v>34</v>
      </c>
      <c r="N4" s="115">
        <v>37</v>
      </c>
      <c r="O4" s="115">
        <v>40</v>
      </c>
      <c r="P4" s="115">
        <v>43</v>
      </c>
      <c r="Q4" s="115">
        <v>46</v>
      </c>
      <c r="R4" s="115">
        <v>48</v>
      </c>
      <c r="S4" s="115">
        <v>51</v>
      </c>
      <c r="T4" s="115">
        <v>54</v>
      </c>
      <c r="U4" s="115">
        <v>57</v>
      </c>
      <c r="V4" s="115">
        <v>60</v>
      </c>
      <c r="W4" s="115">
        <v>63</v>
      </c>
      <c r="X4" s="115">
        <v>66</v>
      </c>
      <c r="Y4" s="115">
        <v>69</v>
      </c>
      <c r="Z4" s="115">
        <v>72</v>
      </c>
      <c r="AA4" s="115">
        <v>75</v>
      </c>
      <c r="AB4" s="115">
        <v>78</v>
      </c>
      <c r="AC4" s="115">
        <v>81</v>
      </c>
      <c r="AD4" s="115">
        <v>84</v>
      </c>
      <c r="AE4" s="115">
        <v>87</v>
      </c>
      <c r="AF4" s="115">
        <v>90</v>
      </c>
      <c r="AG4" s="115">
        <v>90</v>
      </c>
      <c r="AH4" s="115">
        <v>90</v>
      </c>
      <c r="AI4" s="115">
        <v>91</v>
      </c>
      <c r="AJ4" s="115">
        <v>91</v>
      </c>
      <c r="AK4" s="115">
        <v>92</v>
      </c>
      <c r="AL4" s="115">
        <v>92</v>
      </c>
      <c r="AM4" s="115">
        <v>93</v>
      </c>
      <c r="AN4" s="115">
        <v>93</v>
      </c>
      <c r="AO4" s="115">
        <v>94</v>
      </c>
      <c r="AP4" s="115">
        <v>94</v>
      </c>
      <c r="AQ4" s="115">
        <v>94</v>
      </c>
      <c r="AR4" s="115">
        <v>95</v>
      </c>
      <c r="AS4" s="115">
        <v>95</v>
      </c>
      <c r="AT4" s="115">
        <v>96</v>
      </c>
      <c r="AU4" s="115">
        <v>96</v>
      </c>
      <c r="AV4" s="115">
        <v>97</v>
      </c>
      <c r="AW4" s="115">
        <v>97</v>
      </c>
      <c r="AX4" s="115">
        <v>98</v>
      </c>
      <c r="AY4" s="115">
        <v>98</v>
      </c>
      <c r="AZ4" s="117">
        <v>99</v>
      </c>
      <c r="BA4" s="119"/>
      <c r="BB4" s="119"/>
      <c r="BC4" s="119"/>
    </row>
    <row r="5" spans="1:55" s="120" customFormat="1" ht="13.5">
      <c r="A5" s="114" t="s">
        <v>89</v>
      </c>
      <c r="B5" s="115">
        <v>3</v>
      </c>
      <c r="C5" s="115">
        <v>6</v>
      </c>
      <c r="D5" s="115">
        <v>10</v>
      </c>
      <c r="E5" s="115">
        <v>15</v>
      </c>
      <c r="F5" s="115">
        <v>19</v>
      </c>
      <c r="G5" s="115">
        <v>23</v>
      </c>
      <c r="H5" s="115">
        <v>27</v>
      </c>
      <c r="I5" s="115">
        <v>31</v>
      </c>
      <c r="J5" s="115">
        <v>35</v>
      </c>
      <c r="K5" s="115">
        <v>39</v>
      </c>
      <c r="L5" s="115">
        <v>43</v>
      </c>
      <c r="M5" s="115">
        <v>46</v>
      </c>
      <c r="N5" s="115">
        <v>50</v>
      </c>
      <c r="O5" s="115">
        <v>53</v>
      </c>
      <c r="P5" s="115">
        <v>57</v>
      </c>
      <c r="Q5" s="115">
        <v>60</v>
      </c>
      <c r="R5" s="115">
        <v>62</v>
      </c>
      <c r="S5" s="115">
        <v>65</v>
      </c>
      <c r="T5" s="115">
        <v>68</v>
      </c>
      <c r="U5" s="115">
        <v>71</v>
      </c>
      <c r="V5" s="115">
        <v>74</v>
      </c>
      <c r="W5" s="115">
        <v>76</v>
      </c>
      <c r="X5" s="115">
        <v>79</v>
      </c>
      <c r="Y5" s="115">
        <v>81</v>
      </c>
      <c r="Z5" s="115">
        <v>83</v>
      </c>
      <c r="AA5" s="115">
        <v>85</v>
      </c>
      <c r="AB5" s="115">
        <v>87</v>
      </c>
      <c r="AC5" s="115">
        <v>89</v>
      </c>
      <c r="AD5" s="115">
        <v>91</v>
      </c>
      <c r="AE5" s="115">
        <v>92</v>
      </c>
      <c r="AF5" s="115">
        <v>94</v>
      </c>
      <c r="AG5" s="115">
        <v>94</v>
      </c>
      <c r="AH5" s="115">
        <v>94</v>
      </c>
      <c r="AI5" s="115">
        <v>95</v>
      </c>
      <c r="AJ5" s="115">
        <v>95</v>
      </c>
      <c r="AK5" s="115">
        <v>95</v>
      </c>
      <c r="AL5" s="115">
        <v>95</v>
      </c>
      <c r="AM5" s="115">
        <v>96</v>
      </c>
      <c r="AN5" s="115">
        <v>96</v>
      </c>
      <c r="AO5" s="115">
        <v>96</v>
      </c>
      <c r="AP5" s="115">
        <v>96</v>
      </c>
      <c r="AQ5" s="115">
        <v>96</v>
      </c>
      <c r="AR5" s="115">
        <v>97</v>
      </c>
      <c r="AS5" s="115">
        <v>97</v>
      </c>
      <c r="AT5" s="115">
        <v>97</v>
      </c>
      <c r="AU5" s="115">
        <v>97</v>
      </c>
      <c r="AV5" s="115">
        <v>98</v>
      </c>
      <c r="AW5" s="115">
        <v>98</v>
      </c>
      <c r="AX5" s="115">
        <v>98</v>
      </c>
      <c r="AY5" s="115">
        <v>98</v>
      </c>
      <c r="AZ5" s="117">
        <v>99</v>
      </c>
      <c r="BA5" s="119"/>
      <c r="BB5" s="119"/>
      <c r="BC5" s="119"/>
    </row>
    <row r="6" spans="1:55" s="120" customFormat="1" ht="13.5">
      <c r="A6" s="121" t="s">
        <v>90</v>
      </c>
      <c r="B6" s="122">
        <v>4</v>
      </c>
      <c r="C6" s="122">
        <v>8</v>
      </c>
      <c r="D6" s="122">
        <v>14</v>
      </c>
      <c r="E6" s="122">
        <v>20</v>
      </c>
      <c r="F6" s="122">
        <v>25</v>
      </c>
      <c r="G6" s="122">
        <v>31</v>
      </c>
      <c r="H6" s="122">
        <v>36</v>
      </c>
      <c r="I6" s="122">
        <v>41</v>
      </c>
      <c r="J6" s="122">
        <v>46</v>
      </c>
      <c r="K6" s="122">
        <v>51</v>
      </c>
      <c r="L6" s="122">
        <v>55</v>
      </c>
      <c r="M6" s="122">
        <v>59</v>
      </c>
      <c r="N6" s="122">
        <v>63</v>
      </c>
      <c r="O6" s="122">
        <v>67</v>
      </c>
      <c r="P6" s="122">
        <v>71</v>
      </c>
      <c r="Q6" s="122">
        <v>74</v>
      </c>
      <c r="R6" s="122">
        <v>77</v>
      </c>
      <c r="S6" s="122">
        <v>80</v>
      </c>
      <c r="T6" s="122">
        <v>83</v>
      </c>
      <c r="U6" s="122">
        <v>85</v>
      </c>
      <c r="V6" s="122">
        <v>88</v>
      </c>
      <c r="W6" s="122">
        <v>90</v>
      </c>
      <c r="X6" s="122">
        <v>92</v>
      </c>
      <c r="Y6" s="122">
        <v>93</v>
      </c>
      <c r="Z6" s="122">
        <v>95</v>
      </c>
      <c r="AA6" s="122">
        <v>96</v>
      </c>
      <c r="AB6" s="122">
        <v>97</v>
      </c>
      <c r="AC6" s="122">
        <v>98</v>
      </c>
      <c r="AD6" s="122">
        <v>98</v>
      </c>
      <c r="AE6" s="122">
        <v>98</v>
      </c>
      <c r="AF6" s="122">
        <v>99</v>
      </c>
      <c r="AG6" s="122">
        <v>99</v>
      </c>
      <c r="AH6" s="122">
        <v>99</v>
      </c>
      <c r="AI6" s="122">
        <v>99</v>
      </c>
      <c r="AJ6" s="122">
        <v>99</v>
      </c>
      <c r="AK6" s="122">
        <v>99</v>
      </c>
      <c r="AL6" s="122">
        <v>99</v>
      </c>
      <c r="AM6" s="122">
        <v>99</v>
      </c>
      <c r="AN6" s="122">
        <v>99</v>
      </c>
      <c r="AO6" s="122">
        <v>99</v>
      </c>
      <c r="AP6" s="122">
        <v>99</v>
      </c>
      <c r="AQ6" s="122">
        <v>99</v>
      </c>
      <c r="AR6" s="122">
        <v>99</v>
      </c>
      <c r="AS6" s="122">
        <v>99</v>
      </c>
      <c r="AT6" s="122">
        <v>99</v>
      </c>
      <c r="AU6" s="122">
        <v>99</v>
      </c>
      <c r="AV6" s="122">
        <v>99</v>
      </c>
      <c r="AW6" s="122">
        <v>99</v>
      </c>
      <c r="AX6" s="122">
        <v>99</v>
      </c>
      <c r="AY6" s="122">
        <v>99</v>
      </c>
      <c r="AZ6" s="123">
        <v>99</v>
      </c>
      <c r="BA6" s="119"/>
      <c r="BB6" s="119"/>
      <c r="BC6" s="119"/>
    </row>
  </sheetData>
  <sheetProtection selectLockedCells="1" selectUnlockedCells="1"/>
  <mergeCells count="1">
    <mergeCell ref="BA1:BC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105" zoomScaleNormal="105" workbookViewId="0" topLeftCell="A1">
      <selection activeCell="E28" sqref="E28"/>
    </sheetView>
  </sheetViews>
  <sheetFormatPr defaultColWidth="11.421875" defaultRowHeight="12.75"/>
  <cols>
    <col min="1" max="1" width="17.00390625" style="124" customWidth="1"/>
    <col min="2" max="2" width="9.7109375" style="0" customWidth="1"/>
    <col min="3" max="4" width="6.421875" style="1" customWidth="1"/>
    <col min="5" max="5" width="8.00390625" style="1" customWidth="1"/>
    <col min="6" max="6" width="8.7109375" style="1" customWidth="1"/>
    <col min="7" max="7" width="7.421875" style="1" customWidth="1"/>
    <col min="8" max="8" width="6.28125" style="1" customWidth="1"/>
    <col min="9" max="9" width="7.7109375" style="1" customWidth="1"/>
    <col min="10" max="10" width="5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6.8515625" style="1" customWidth="1"/>
    <col min="15" max="15" width="6.7109375" style="1" customWidth="1"/>
    <col min="16" max="16" width="5.7109375" style="1" customWidth="1"/>
    <col min="17" max="17" width="16.8515625" style="0" customWidth="1"/>
  </cols>
  <sheetData>
    <row r="1" ht="13.5">
      <c r="C1" s="55">
        <f>Caractéristiques!D1</f>
        <v>0</v>
      </c>
    </row>
    <row r="3" spans="1:17" ht="36">
      <c r="A3" s="125" t="s">
        <v>91</v>
      </c>
      <c r="B3" s="126" t="s">
        <v>92</v>
      </c>
      <c r="C3" s="126" t="s">
        <v>93</v>
      </c>
      <c r="D3" s="126" t="s">
        <v>94</v>
      </c>
      <c r="E3" s="126" t="s">
        <v>95</v>
      </c>
      <c r="F3" s="126" t="s">
        <v>96</v>
      </c>
      <c r="G3" s="126" t="s">
        <v>97</v>
      </c>
      <c r="H3" s="126" t="s">
        <v>98</v>
      </c>
      <c r="I3" s="126" t="s">
        <v>99</v>
      </c>
      <c r="J3" s="126" t="s">
        <v>100</v>
      </c>
      <c r="K3" s="127" t="s">
        <v>101</v>
      </c>
      <c r="L3" s="126" t="s">
        <v>102</v>
      </c>
      <c r="M3" s="127" t="s">
        <v>103</v>
      </c>
      <c r="N3" s="126" t="s">
        <v>104</v>
      </c>
      <c r="O3" s="126" t="s">
        <v>105</v>
      </c>
      <c r="P3" s="126" t="s">
        <v>106</v>
      </c>
      <c r="Q3" s="128" t="s">
        <v>107</v>
      </c>
    </row>
    <row r="4" spans="1:17" ht="13.5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1">
        <f>SUM(C4:J4)</f>
        <v>0</v>
      </c>
      <c r="L4" s="130"/>
      <c r="M4" s="131">
        <f>K4+L4</f>
        <v>0</v>
      </c>
      <c r="N4" s="130">
        <f>ROUNDDOWN(M4/3,0)</f>
        <v>0</v>
      </c>
      <c r="O4" s="132"/>
      <c r="P4" s="132"/>
      <c r="Q4" s="133"/>
    </row>
    <row r="5" spans="1:17" ht="13.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>
        <f>SUM(C5:J5)</f>
        <v>0</v>
      </c>
      <c r="L5" s="130"/>
      <c r="M5" s="131">
        <f>K5+L5</f>
        <v>0</v>
      </c>
      <c r="N5" s="130">
        <f>ROUNDDOWN(M5/3,0)</f>
        <v>0</v>
      </c>
      <c r="O5" s="132"/>
      <c r="P5" s="132"/>
      <c r="Q5" s="129"/>
    </row>
    <row r="6" spans="1:17" ht="13.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>
        <f>SUM(C6:J6)</f>
        <v>0</v>
      </c>
      <c r="L6" s="130"/>
      <c r="M6" s="131">
        <f>K6+L6</f>
        <v>0</v>
      </c>
      <c r="N6" s="130">
        <f>ROUNDDOWN(M6/3,0)</f>
        <v>0</v>
      </c>
      <c r="O6" s="132"/>
      <c r="P6" s="132"/>
      <c r="Q6" s="133"/>
    </row>
    <row r="7" spans="1:17" ht="13.5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1">
        <f>SUM(C7:J7)</f>
        <v>0</v>
      </c>
      <c r="L7" s="130"/>
      <c r="M7" s="131">
        <f>K7+L7</f>
        <v>0</v>
      </c>
      <c r="N7" s="130">
        <f>ROUNDDOWN(M7/3,0)</f>
        <v>0</v>
      </c>
      <c r="O7" s="132"/>
      <c r="P7" s="132"/>
      <c r="Q7" s="133"/>
    </row>
    <row r="8" spans="1:17" ht="13.5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1">
        <f>SUM(C8:J8)</f>
        <v>0</v>
      </c>
      <c r="L8" s="130"/>
      <c r="M8" s="131">
        <f>K8+L8</f>
        <v>0</v>
      </c>
      <c r="N8" s="130">
        <f>ROUNDDOWN(M8/3,0)</f>
        <v>0</v>
      </c>
      <c r="O8" s="132"/>
      <c r="P8" s="132"/>
      <c r="Q8" s="133"/>
    </row>
    <row r="9" spans="1:17" ht="13.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1">
        <f>SUM(C9:J9)</f>
        <v>0</v>
      </c>
      <c r="L9" s="130"/>
      <c r="M9" s="131">
        <f>K9+L9</f>
        <v>0</v>
      </c>
      <c r="N9" s="130">
        <f>ROUNDDOWN(M9/3,0)</f>
        <v>0</v>
      </c>
      <c r="O9" s="132"/>
      <c r="P9" s="132"/>
      <c r="Q9" s="133"/>
    </row>
    <row r="10" spans="1:17" ht="13.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1">
        <f>SUM(C10:J10)</f>
        <v>0</v>
      </c>
      <c r="L10" s="130"/>
      <c r="M10" s="131">
        <f>K10+L10</f>
        <v>0</v>
      </c>
      <c r="N10" s="130">
        <f>ROUNDDOWN(M10/3,0)</f>
        <v>0</v>
      </c>
      <c r="O10" s="132"/>
      <c r="P10" s="132"/>
      <c r="Q10" s="129"/>
    </row>
    <row r="11" spans="1:17" ht="13.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1">
        <f>SUM(C11:J11)</f>
        <v>0</v>
      </c>
      <c r="L11" s="130"/>
      <c r="M11" s="131">
        <f>K11+L11</f>
        <v>0</v>
      </c>
      <c r="N11" s="130">
        <f>ROUNDDOWN(M11/3,0)</f>
        <v>0</v>
      </c>
      <c r="O11" s="132"/>
      <c r="P11" s="132"/>
      <c r="Q11" s="133"/>
    </row>
    <row r="12" spans="1:17" ht="13.5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1">
        <f>SUM(C12:J12)</f>
        <v>0</v>
      </c>
      <c r="L12" s="130"/>
      <c r="M12" s="131">
        <f>K12+L12</f>
        <v>0</v>
      </c>
      <c r="N12" s="130">
        <f>ROUNDDOWN(M12/3,0)</f>
        <v>0</v>
      </c>
      <c r="O12" s="132"/>
      <c r="P12" s="132"/>
      <c r="Q12" s="133"/>
    </row>
    <row r="13" spans="1:17" ht="13.5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1">
        <f>SUM(C13:J13)</f>
        <v>0</v>
      </c>
      <c r="L13" s="130"/>
      <c r="M13" s="131">
        <f>K13+L13</f>
        <v>0</v>
      </c>
      <c r="N13" s="130">
        <f>ROUNDDOWN(M13/3,0)</f>
        <v>0</v>
      </c>
      <c r="O13" s="132"/>
      <c r="P13" s="132"/>
      <c r="Q13" s="133"/>
    </row>
    <row r="14" spans="1:17" ht="13.5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1">
        <f>SUM(C14:J14)</f>
        <v>0</v>
      </c>
      <c r="L14" s="130"/>
      <c r="M14" s="131">
        <f>K14+L14</f>
        <v>0</v>
      </c>
      <c r="N14" s="130">
        <f>ROUNDDOWN(M14/3,0)</f>
        <v>0</v>
      </c>
      <c r="O14" s="132"/>
      <c r="P14" s="132"/>
      <c r="Q14" s="133"/>
    </row>
    <row r="15" spans="1:17" ht="13.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1">
        <f>SUM(C15:J15)</f>
        <v>0</v>
      </c>
      <c r="L15" s="130"/>
      <c r="M15" s="131">
        <f>K15+L15</f>
        <v>0</v>
      </c>
      <c r="N15" s="130">
        <f>ROUNDDOWN(M15/3,0)</f>
        <v>0</v>
      </c>
      <c r="O15" s="132"/>
      <c r="P15" s="132"/>
      <c r="Q15" s="133"/>
    </row>
    <row r="16" spans="1:17" ht="13.5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1">
        <f>SUM(C16:J16)</f>
        <v>0</v>
      </c>
      <c r="L16" s="130"/>
      <c r="M16" s="131">
        <f>K16+L16</f>
        <v>0</v>
      </c>
      <c r="N16" s="130">
        <f>ROUNDDOWN(M16/3,0)</f>
        <v>0</v>
      </c>
      <c r="O16" s="132"/>
      <c r="P16" s="132"/>
      <c r="Q16" s="133"/>
    </row>
    <row r="17" spans="1:17" ht="13.5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1">
        <f>SUM(C17:J17)</f>
        <v>0</v>
      </c>
      <c r="L17" s="130"/>
      <c r="M17" s="131">
        <f>K17+L17</f>
        <v>0</v>
      </c>
      <c r="N17" s="130">
        <f>ROUNDDOWN(M17/3,0)</f>
        <v>0</v>
      </c>
      <c r="O17" s="132"/>
      <c r="P17" s="132"/>
      <c r="Q17" s="133"/>
    </row>
    <row r="18" spans="1:17" ht="13.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1">
        <f>SUM(C18:J18)</f>
        <v>0</v>
      </c>
      <c r="L18" s="130"/>
      <c r="M18" s="131">
        <f>K18+L18</f>
        <v>0</v>
      </c>
      <c r="N18" s="130">
        <f>ROUNDDOWN(M18/3,0)</f>
        <v>0</v>
      </c>
      <c r="O18" s="132"/>
      <c r="P18" s="132"/>
      <c r="Q18" s="133"/>
    </row>
    <row r="19" spans="1:17" ht="13.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1">
        <f>SUM(C19:J19)</f>
        <v>0</v>
      </c>
      <c r="L19" s="130"/>
      <c r="M19" s="131">
        <f>K19+L19</f>
        <v>0</v>
      </c>
      <c r="N19" s="130">
        <f>ROUNDDOWN(M19/3,0)</f>
        <v>0</v>
      </c>
      <c r="O19" s="132"/>
      <c r="P19" s="132"/>
      <c r="Q19" s="133"/>
    </row>
    <row r="20" spans="1:17" ht="13.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1">
        <f>SUM(C20:J20)</f>
        <v>0</v>
      </c>
      <c r="L20" s="130"/>
      <c r="M20" s="131">
        <f>K20+L20</f>
        <v>0</v>
      </c>
      <c r="N20" s="130">
        <f>ROUNDDOWN(M20/3,0)</f>
        <v>0</v>
      </c>
      <c r="O20" s="132"/>
      <c r="P20" s="132"/>
      <c r="Q20" s="133"/>
    </row>
    <row r="21" spans="1:17" ht="13.5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1">
        <f>SUM(C21:J21)</f>
        <v>0</v>
      </c>
      <c r="L21" s="130"/>
      <c r="M21" s="131">
        <f>K21+L21</f>
        <v>0</v>
      </c>
      <c r="N21" s="130">
        <f>ROUNDDOWN(M21/3,0)</f>
        <v>0</v>
      </c>
      <c r="O21" s="132"/>
      <c r="P21" s="132"/>
      <c r="Q21" s="129"/>
    </row>
    <row r="22" spans="1:17" ht="13.5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1">
        <f>SUM(C22:J22)</f>
        <v>0</v>
      </c>
      <c r="L22" s="130"/>
      <c r="M22" s="131">
        <f>K22+L22</f>
        <v>0</v>
      </c>
      <c r="N22" s="130">
        <f>ROUNDDOWN(M22/3,0)</f>
        <v>0</v>
      </c>
      <c r="O22" s="132"/>
      <c r="P22" s="132"/>
      <c r="Q22" s="133"/>
    </row>
    <row r="23" spans="1:17" ht="13.5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1">
        <f>SUM(C23:J23)</f>
        <v>0</v>
      </c>
      <c r="L23" s="130"/>
      <c r="M23" s="131">
        <f>K23+L23</f>
        <v>0</v>
      </c>
      <c r="N23" s="130">
        <f>ROUNDDOWN(M23/3,0)</f>
        <v>0</v>
      </c>
      <c r="O23" s="132"/>
      <c r="P23" s="132"/>
      <c r="Q23" s="133"/>
    </row>
    <row r="24" spans="1:17" ht="13.5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1">
        <f>SUM(C24:J24)</f>
        <v>0</v>
      </c>
      <c r="L24" s="130"/>
      <c r="M24" s="131">
        <f>K24+L24</f>
        <v>0</v>
      </c>
      <c r="N24" s="130">
        <f>ROUNDDOWN(M24/3,0)</f>
        <v>0</v>
      </c>
      <c r="O24" s="132"/>
      <c r="P24" s="132"/>
      <c r="Q24" s="133"/>
    </row>
    <row r="25" spans="1:17" ht="13.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1">
        <f>SUM(C25:J25)</f>
        <v>0</v>
      </c>
      <c r="L25" s="130"/>
      <c r="M25" s="131">
        <f>K25+L25</f>
        <v>0</v>
      </c>
      <c r="N25" s="130">
        <f>ROUNDDOWN(M25/3,0)</f>
        <v>0</v>
      </c>
      <c r="O25" s="132"/>
      <c r="P25" s="132"/>
      <c r="Q25" s="133"/>
    </row>
    <row r="26" spans="1:17" ht="13.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1">
        <f>SUM(C26:J26)</f>
        <v>0</v>
      </c>
      <c r="L26" s="130"/>
      <c r="M26" s="131">
        <f>K26+L26</f>
        <v>0</v>
      </c>
      <c r="N26" s="130">
        <f>ROUNDDOWN(M26/3,0)</f>
        <v>0</v>
      </c>
      <c r="O26" s="132"/>
      <c r="P26" s="132"/>
      <c r="Q26" s="133"/>
    </row>
    <row r="27" spans="1:17" ht="13.5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>SUM(C27:J27)</f>
        <v>0</v>
      </c>
      <c r="L27" s="130"/>
      <c r="M27" s="131">
        <f>K27+L27</f>
        <v>0</v>
      </c>
      <c r="N27" s="130">
        <f>ROUNDDOWN(M27/3,0)</f>
        <v>0</v>
      </c>
      <c r="O27" s="132"/>
      <c r="P27" s="132"/>
      <c r="Q27" s="133"/>
    </row>
    <row r="28" spans="1:17" ht="13.5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1">
        <f>SUM(C28:J28)</f>
        <v>0</v>
      </c>
      <c r="L28" s="130"/>
      <c r="M28" s="131">
        <f>K28+L28</f>
        <v>0</v>
      </c>
      <c r="N28" s="130">
        <f>ROUNDDOWN(M28/3,0)</f>
        <v>0</v>
      </c>
      <c r="O28" s="132"/>
      <c r="Q28" s="1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0"/>
  <sheetViews>
    <sheetView zoomScale="105" zoomScaleNormal="105" workbookViewId="0" topLeftCell="A175">
      <selection activeCell="D187" sqref="D187"/>
    </sheetView>
  </sheetViews>
  <sheetFormatPr defaultColWidth="11.421875" defaultRowHeight="12.75"/>
  <cols>
    <col min="1" max="1" width="5.421875" style="1" customWidth="1"/>
    <col min="2" max="2" width="14.57421875" style="0" customWidth="1"/>
    <col min="3" max="3" width="6.00390625" style="1" customWidth="1"/>
    <col min="4" max="4" width="33.421875" style="0" customWidth="1"/>
    <col min="5" max="5" width="6.8515625" style="1" customWidth="1"/>
    <col min="6" max="6" width="6.00390625" style="1" customWidth="1"/>
    <col min="7" max="7" width="4.7109375" style="1" customWidth="1"/>
    <col min="8" max="9" width="6.00390625" style="1" customWidth="1"/>
    <col min="10" max="10" width="7.28125" style="1" customWidth="1"/>
    <col min="11" max="11" width="16.28125" style="1" customWidth="1"/>
    <col min="12" max="12" width="0" style="1" hidden="1" customWidth="1"/>
  </cols>
  <sheetData>
    <row r="1" spans="2:10" ht="12" customHeight="1">
      <c r="B1" s="63">
        <f>Caractéristiques!D1</f>
        <v>0</v>
      </c>
      <c r="H1" s="134" t="s">
        <v>108</v>
      </c>
      <c r="I1" s="134"/>
      <c r="J1" s="134"/>
    </row>
    <row r="2" spans="8:10" ht="13.5">
      <c r="H2" s="134"/>
      <c r="I2" s="134"/>
      <c r="J2" s="134"/>
    </row>
    <row r="3" spans="1:12" ht="24.75" customHeight="1">
      <c r="A3" s="135" t="s">
        <v>109</v>
      </c>
      <c r="B3" s="135" t="s">
        <v>110</v>
      </c>
      <c r="C3" s="135" t="s">
        <v>111</v>
      </c>
      <c r="D3" s="135" t="s">
        <v>112</v>
      </c>
      <c r="E3" s="135" t="s">
        <v>18</v>
      </c>
      <c r="F3" s="135" t="s">
        <v>106</v>
      </c>
      <c r="G3" s="135"/>
      <c r="H3" s="135" t="s">
        <v>113</v>
      </c>
      <c r="I3" s="135" t="s">
        <v>114</v>
      </c>
      <c r="J3" s="135" t="s">
        <v>115</v>
      </c>
      <c r="K3" s="136" t="s">
        <v>116</v>
      </c>
      <c r="L3" s="136" t="s">
        <v>117</v>
      </c>
    </row>
    <row r="4" spans="1:12" ht="13.5">
      <c r="A4" s="1">
        <v>0</v>
      </c>
      <c r="B4" t="s">
        <v>118</v>
      </c>
      <c r="C4" s="1">
        <v>1</v>
      </c>
      <c r="D4" t="s">
        <v>119</v>
      </c>
      <c r="E4" s="1">
        <v>0</v>
      </c>
      <c r="F4" s="137"/>
      <c r="H4" s="138" t="s">
        <v>31</v>
      </c>
      <c r="I4" s="138" t="s">
        <v>37</v>
      </c>
      <c r="J4" s="138"/>
      <c r="K4" s="1" t="s">
        <v>120</v>
      </c>
      <c r="L4" s="46">
        <f>Caractéristiques!$I$22+Caractéristiques!$I$12</f>
        <v>29</v>
      </c>
    </row>
    <row r="5" spans="1:12" ht="13.5">
      <c r="A5" s="1">
        <v>0</v>
      </c>
      <c r="B5" t="s">
        <v>121</v>
      </c>
      <c r="C5" s="1">
        <v>4</v>
      </c>
      <c r="D5" t="s">
        <v>122</v>
      </c>
      <c r="E5" s="1">
        <v>0</v>
      </c>
      <c r="F5" s="137"/>
      <c r="H5" s="138" t="s">
        <v>37</v>
      </c>
      <c r="I5" s="138" t="s">
        <v>43</v>
      </c>
      <c r="J5" s="138"/>
      <c r="K5" s="1" t="s">
        <v>123</v>
      </c>
      <c r="L5" s="46">
        <f>Caractéristiques!$I$12+Caractéristiques!$I$18</f>
        <v>40</v>
      </c>
    </row>
    <row r="6" spans="1:12" ht="13.5">
      <c r="A6" s="1">
        <v>2</v>
      </c>
      <c r="B6" t="s">
        <v>124</v>
      </c>
      <c r="C6" s="1">
        <v>156</v>
      </c>
      <c r="D6" t="s">
        <v>125</v>
      </c>
      <c r="F6" s="137"/>
      <c r="H6" s="138" t="s">
        <v>34</v>
      </c>
      <c r="I6" s="138" t="s">
        <v>37</v>
      </c>
      <c r="J6" s="138"/>
      <c r="K6" s="1" t="s">
        <v>126</v>
      </c>
      <c r="L6" s="46">
        <f>Caractéristiques!$I$12+Caractéristiques!$I$24</f>
        <v>44</v>
      </c>
    </row>
    <row r="7" spans="1:12" ht="13.5">
      <c r="A7" s="1">
        <v>0</v>
      </c>
      <c r="B7" t="s">
        <v>127</v>
      </c>
      <c r="C7" s="1">
        <v>2</v>
      </c>
      <c r="D7" t="s">
        <v>128</v>
      </c>
      <c r="E7" s="1">
        <v>7</v>
      </c>
      <c r="F7" s="137"/>
      <c r="H7" s="138" t="s">
        <v>31</v>
      </c>
      <c r="I7" s="138" t="s">
        <v>27</v>
      </c>
      <c r="J7" s="138"/>
      <c r="K7" s="1" t="s">
        <v>129</v>
      </c>
      <c r="L7" s="46">
        <f>Caractéristiques!$I$12+Caractéristiques!$E$20</f>
        <v>32</v>
      </c>
    </row>
    <row r="8" spans="1:12" ht="13.5">
      <c r="A8" s="1">
        <v>0</v>
      </c>
      <c r="B8" t="s">
        <v>127</v>
      </c>
      <c r="C8" s="1">
        <v>3</v>
      </c>
      <c r="D8" t="s">
        <v>130</v>
      </c>
      <c r="E8" s="1">
        <v>7</v>
      </c>
      <c r="F8" s="137"/>
      <c r="H8" s="138" t="s">
        <v>37</v>
      </c>
      <c r="I8" s="138" t="s">
        <v>43</v>
      </c>
      <c r="J8" s="138"/>
      <c r="K8" s="1" t="s">
        <v>123</v>
      </c>
      <c r="L8" s="46">
        <f>Caractéristiques!$I$12+Caractéristiques!$I$16</f>
        <v>40</v>
      </c>
    </row>
    <row r="9" spans="1:12" ht="13.5">
      <c r="A9" s="1">
        <v>0</v>
      </c>
      <c r="B9" t="s">
        <v>121</v>
      </c>
      <c r="C9" s="1">
        <v>5</v>
      </c>
      <c r="D9" t="s">
        <v>131</v>
      </c>
      <c r="E9" s="1">
        <v>17</v>
      </c>
      <c r="F9" s="137"/>
      <c r="H9" s="138" t="s">
        <v>132</v>
      </c>
      <c r="I9" s="138" t="s">
        <v>133</v>
      </c>
      <c r="J9" s="138"/>
      <c r="K9" s="1" t="s">
        <v>134</v>
      </c>
      <c r="L9" s="46">
        <f>Caractéristiques!$I$12+Caractéristiques!$I$24</f>
        <v>44</v>
      </c>
    </row>
    <row r="10" spans="1:12" ht="13.5">
      <c r="A10" s="1">
        <v>1</v>
      </c>
      <c r="B10" t="s">
        <v>135</v>
      </c>
      <c r="C10" s="1">
        <v>118</v>
      </c>
      <c r="D10" t="s">
        <v>136</v>
      </c>
      <c r="E10" s="1">
        <v>20</v>
      </c>
      <c r="F10" s="137">
        <v>2</v>
      </c>
      <c r="H10" s="138" t="s">
        <v>24</v>
      </c>
      <c r="I10" s="138" t="s">
        <v>132</v>
      </c>
      <c r="J10" s="138"/>
      <c r="K10" s="1" t="s">
        <v>137</v>
      </c>
      <c r="L10" s="46">
        <f>Caractéristiques!$I$14+Caractéristiques!$I$12</f>
        <v>34</v>
      </c>
    </row>
    <row r="11" spans="1:12" ht="13.5">
      <c r="A11" s="1">
        <v>1</v>
      </c>
      <c r="B11" t="s">
        <v>135</v>
      </c>
      <c r="C11" s="1">
        <v>119</v>
      </c>
      <c r="D11" t="s">
        <v>138</v>
      </c>
      <c r="E11" s="1">
        <v>19</v>
      </c>
      <c r="F11" s="137"/>
      <c r="H11" s="138" t="s">
        <v>132</v>
      </c>
      <c r="I11" s="138" t="s">
        <v>37</v>
      </c>
      <c r="J11" s="138"/>
      <c r="K11" s="1" t="s">
        <v>139</v>
      </c>
      <c r="L11" s="46">
        <f>Caractéristiques!$I$14+Caractéristiques!$I$12</f>
        <v>34</v>
      </c>
    </row>
    <row r="12" spans="1:12" ht="13.5">
      <c r="A12" s="1">
        <v>3</v>
      </c>
      <c r="B12" t="s">
        <v>140</v>
      </c>
      <c r="C12" s="1">
        <v>162</v>
      </c>
      <c r="D12" t="s">
        <v>141</v>
      </c>
      <c r="E12" s="1">
        <v>0</v>
      </c>
      <c r="F12" s="137"/>
      <c r="H12" s="138" t="s">
        <v>37</v>
      </c>
      <c r="I12" s="138" t="s">
        <v>24</v>
      </c>
      <c r="J12" s="138"/>
      <c r="K12" s="1" t="s">
        <v>142</v>
      </c>
      <c r="L12" s="46">
        <f>Caractéristiques!$I$14+Caractéristiques!$I$12</f>
        <v>34</v>
      </c>
    </row>
    <row r="13" spans="1:12" ht="13.5">
      <c r="A13" s="1">
        <v>3</v>
      </c>
      <c r="B13" t="s">
        <v>140</v>
      </c>
      <c r="C13" s="1">
        <v>161</v>
      </c>
      <c r="D13" t="s">
        <v>143</v>
      </c>
      <c r="E13" s="1">
        <v>0</v>
      </c>
      <c r="F13" s="137"/>
      <c r="H13" s="138" t="s">
        <v>31</v>
      </c>
      <c r="I13" s="138" t="s">
        <v>24</v>
      </c>
      <c r="J13" s="138"/>
      <c r="K13" s="1" t="s">
        <v>144</v>
      </c>
      <c r="L13" s="46">
        <f>Caractéristiques!$E$12+Caractéristiques!$E$20</f>
        <v>27</v>
      </c>
    </row>
    <row r="14" spans="1:12" ht="13.5">
      <c r="A14" s="1">
        <v>2</v>
      </c>
      <c r="B14" t="s">
        <v>140</v>
      </c>
      <c r="C14" s="1">
        <v>140</v>
      </c>
      <c r="D14" t="s">
        <v>145</v>
      </c>
      <c r="E14" s="1">
        <v>5</v>
      </c>
      <c r="F14" s="137"/>
      <c r="H14" s="138" t="s">
        <v>37</v>
      </c>
      <c r="I14" s="138" t="s">
        <v>24</v>
      </c>
      <c r="J14" s="138"/>
      <c r="K14" s="1" t="s">
        <v>142</v>
      </c>
      <c r="L14" s="46">
        <f>Caractéristiques!$E$12+Caractéristiques!$E$20</f>
        <v>27</v>
      </c>
    </row>
    <row r="15" spans="1:12" ht="13.5">
      <c r="A15" s="1">
        <v>3</v>
      </c>
      <c r="B15" t="s">
        <v>140</v>
      </c>
      <c r="C15" s="1">
        <v>164</v>
      </c>
      <c r="D15" t="s">
        <v>146</v>
      </c>
      <c r="E15" s="1">
        <v>5</v>
      </c>
      <c r="F15" s="137"/>
      <c r="H15" s="138" t="s">
        <v>37</v>
      </c>
      <c r="I15" s="138" t="s">
        <v>24</v>
      </c>
      <c r="J15" s="138"/>
      <c r="K15" s="1" t="s">
        <v>142</v>
      </c>
      <c r="L15" s="46">
        <f>Caractéristiques!$E$12+Caractéristiques!$E$20</f>
        <v>27</v>
      </c>
    </row>
    <row r="16" spans="1:12" ht="13.5">
      <c r="A16" s="1">
        <v>2</v>
      </c>
      <c r="B16" t="s">
        <v>140</v>
      </c>
      <c r="C16" s="1">
        <v>141</v>
      </c>
      <c r="D16" t="s">
        <v>147</v>
      </c>
      <c r="E16" s="1">
        <v>5</v>
      </c>
      <c r="F16" s="137"/>
      <c r="H16" s="138" t="s">
        <v>37</v>
      </c>
      <c r="I16" s="138" t="s">
        <v>24</v>
      </c>
      <c r="J16" s="138"/>
      <c r="K16" s="1" t="s">
        <v>142</v>
      </c>
      <c r="L16" s="46">
        <f>Caractéristiques!$E$18+Caractéristiques!$I$24</f>
        <v>34</v>
      </c>
    </row>
    <row r="17" spans="1:12" ht="13.5">
      <c r="A17" s="1">
        <v>3</v>
      </c>
      <c r="B17" t="s">
        <v>140</v>
      </c>
      <c r="C17" s="1">
        <v>163</v>
      </c>
      <c r="D17" t="s">
        <v>148</v>
      </c>
      <c r="E17" s="1">
        <v>0</v>
      </c>
      <c r="F17" s="137"/>
      <c r="H17" s="138" t="s">
        <v>37</v>
      </c>
      <c r="I17" s="138" t="s">
        <v>24</v>
      </c>
      <c r="J17" s="138"/>
      <c r="K17" s="1" t="s">
        <v>142</v>
      </c>
      <c r="L17" s="46">
        <f>Caractéristiques!$E$12+Caractéristiques!$E$20</f>
        <v>27</v>
      </c>
    </row>
    <row r="18" spans="1:12" ht="13.5">
      <c r="A18" s="1">
        <v>6</v>
      </c>
      <c r="B18" t="s">
        <v>140</v>
      </c>
      <c r="C18" s="1">
        <v>222</v>
      </c>
      <c r="D18" t="s">
        <v>149</v>
      </c>
      <c r="F18" s="137"/>
      <c r="H18" s="138" t="s">
        <v>132</v>
      </c>
      <c r="I18" s="138" t="s">
        <v>30</v>
      </c>
      <c r="J18" s="138"/>
      <c r="K18" s="1" t="s">
        <v>150</v>
      </c>
      <c r="L18" s="46">
        <f>Caractéristiques!$E$12+Caractéristiques!$E$18</f>
        <v>27</v>
      </c>
    </row>
    <row r="19" spans="1:12" ht="13.5">
      <c r="A19" s="1">
        <v>0</v>
      </c>
      <c r="B19" t="s">
        <v>140</v>
      </c>
      <c r="C19" s="1">
        <v>6</v>
      </c>
      <c r="D19" t="s">
        <v>151</v>
      </c>
      <c r="E19" s="1">
        <v>0</v>
      </c>
      <c r="F19" s="137"/>
      <c r="H19" s="138" t="s">
        <v>31</v>
      </c>
      <c r="I19" s="138" t="s">
        <v>37</v>
      </c>
      <c r="J19" s="138"/>
      <c r="K19" s="1" t="s">
        <v>120</v>
      </c>
      <c r="L19" s="46">
        <f>Caractéristiques!$E$14+Caractéristiques!$E$12</f>
        <v>44</v>
      </c>
    </row>
    <row r="20" spans="1:12" ht="13.5">
      <c r="A20" s="1">
        <v>1</v>
      </c>
      <c r="B20" t="s">
        <v>140</v>
      </c>
      <c r="C20" s="1">
        <v>120</v>
      </c>
      <c r="D20" t="s">
        <v>152</v>
      </c>
      <c r="E20" s="1">
        <v>0</v>
      </c>
      <c r="F20" s="137"/>
      <c r="H20" s="138" t="s">
        <v>37</v>
      </c>
      <c r="I20" s="138" t="s">
        <v>24</v>
      </c>
      <c r="J20" s="138"/>
      <c r="K20" s="1" t="s">
        <v>142</v>
      </c>
      <c r="L20" s="46">
        <f>Caractéristiques!$I$12+Caractéristiques!$I$14</f>
        <v>34</v>
      </c>
    </row>
    <row r="21" spans="1:12" ht="13.5">
      <c r="A21" s="1">
        <v>0</v>
      </c>
      <c r="B21" t="s">
        <v>121</v>
      </c>
      <c r="C21" s="1">
        <v>7</v>
      </c>
      <c r="D21" t="s">
        <v>153</v>
      </c>
      <c r="E21" s="1">
        <v>28</v>
      </c>
      <c r="F21" s="137"/>
      <c r="H21" s="138" t="s">
        <v>133</v>
      </c>
      <c r="I21" s="138" t="s">
        <v>154</v>
      </c>
      <c r="J21" s="138"/>
      <c r="K21" s="1" t="s">
        <v>155</v>
      </c>
      <c r="L21" s="46">
        <f>Caractéristiques!$E$20+Caractéristiques!$E$12</f>
        <v>27</v>
      </c>
    </row>
    <row r="22" spans="1:12" ht="13.5">
      <c r="A22" s="1">
        <v>0</v>
      </c>
      <c r="B22" t="s">
        <v>121</v>
      </c>
      <c r="C22" s="1">
        <v>8</v>
      </c>
      <c r="D22" t="s">
        <v>156</v>
      </c>
      <c r="E22" s="1">
        <v>18</v>
      </c>
      <c r="F22" s="137"/>
      <c r="H22" s="138" t="s">
        <v>133</v>
      </c>
      <c r="I22" s="138" t="s">
        <v>154</v>
      </c>
      <c r="J22" s="138"/>
      <c r="K22" s="1" t="s">
        <v>155</v>
      </c>
      <c r="L22" s="46">
        <f>Caractéristiques!$E$12+Caractéristiques!$E$20</f>
        <v>27</v>
      </c>
    </row>
    <row r="23" spans="1:12" ht="13.5">
      <c r="A23" s="1">
        <v>3</v>
      </c>
      <c r="B23" t="s">
        <v>140</v>
      </c>
      <c r="C23" s="1">
        <v>165</v>
      </c>
      <c r="D23" t="s">
        <v>157</v>
      </c>
      <c r="E23" s="1">
        <v>0</v>
      </c>
      <c r="F23" s="137"/>
      <c r="H23" s="138" t="s">
        <v>31</v>
      </c>
      <c r="I23" s="138" t="s">
        <v>24</v>
      </c>
      <c r="J23" s="138"/>
      <c r="K23" s="1" t="s">
        <v>144</v>
      </c>
      <c r="L23" s="46">
        <f>Caractéristiques!$E$20+Caractéristiques!$E$12</f>
        <v>27</v>
      </c>
    </row>
    <row r="24" spans="1:12" ht="13.5">
      <c r="A24" s="1">
        <v>3</v>
      </c>
      <c r="B24" t="s">
        <v>140</v>
      </c>
      <c r="C24" s="1">
        <v>166</v>
      </c>
      <c r="D24" t="s">
        <v>158</v>
      </c>
      <c r="E24" s="1">
        <v>0</v>
      </c>
      <c r="F24" s="137"/>
      <c r="H24" s="138" t="s">
        <v>132</v>
      </c>
      <c r="I24" s="138" t="s">
        <v>37</v>
      </c>
      <c r="J24" s="138"/>
      <c r="K24" s="1" t="s">
        <v>139</v>
      </c>
      <c r="L24" s="46">
        <f>Caractéristiques!$E$20+Caractéristiques!$E$12</f>
        <v>27</v>
      </c>
    </row>
    <row r="25" spans="1:12" ht="13.5">
      <c r="A25" s="1">
        <v>3</v>
      </c>
      <c r="B25" t="s">
        <v>140</v>
      </c>
      <c r="C25" s="1">
        <v>167</v>
      </c>
      <c r="D25" t="s">
        <v>159</v>
      </c>
      <c r="E25" s="1">
        <v>0</v>
      </c>
      <c r="F25" s="137"/>
      <c r="H25" s="138" t="s">
        <v>34</v>
      </c>
      <c r="I25" s="138" t="s">
        <v>37</v>
      </c>
      <c r="J25" s="138"/>
      <c r="K25" s="1" t="s">
        <v>126</v>
      </c>
      <c r="L25" s="46">
        <f>Caractéristiques!$E$20+Caractéristiques!$I$14</f>
        <v>24</v>
      </c>
    </row>
    <row r="26" spans="1:12" ht="13.5">
      <c r="A26" s="1">
        <v>3</v>
      </c>
      <c r="B26" t="s">
        <v>124</v>
      </c>
      <c r="C26" s="1">
        <v>169</v>
      </c>
      <c r="D26" t="s">
        <v>160</v>
      </c>
      <c r="E26" s="1">
        <v>0</v>
      </c>
      <c r="F26" s="137"/>
      <c r="H26" s="138" t="s">
        <v>132</v>
      </c>
      <c r="I26" s="138" t="s">
        <v>34</v>
      </c>
      <c r="J26" s="138"/>
      <c r="K26" s="1" t="s">
        <v>161</v>
      </c>
      <c r="L26" s="46">
        <f>Caractéristiques!$E$12+Caractéristiques!$E$12</f>
        <v>32</v>
      </c>
    </row>
    <row r="27" spans="1:12" ht="13.5">
      <c r="A27" s="1">
        <v>3</v>
      </c>
      <c r="B27" t="s">
        <v>124</v>
      </c>
      <c r="C27" s="1">
        <v>178</v>
      </c>
      <c r="D27" t="s">
        <v>162</v>
      </c>
      <c r="F27" s="137"/>
      <c r="H27" s="138" t="s">
        <v>132</v>
      </c>
      <c r="I27" s="138" t="s">
        <v>34</v>
      </c>
      <c r="J27" s="138"/>
      <c r="K27" s="1" t="s">
        <v>161</v>
      </c>
      <c r="L27" s="46">
        <f>Caractéristiques!$E$20+Caractéristiques!$E$12</f>
        <v>27</v>
      </c>
    </row>
    <row r="28" spans="1:12" ht="13.5">
      <c r="A28" s="1">
        <v>4</v>
      </c>
      <c r="B28" t="s">
        <v>124</v>
      </c>
      <c r="C28" s="1">
        <v>189</v>
      </c>
      <c r="D28" t="s">
        <v>163</v>
      </c>
      <c r="F28" s="137"/>
      <c r="H28" s="138" t="s">
        <v>132</v>
      </c>
      <c r="I28" s="138" t="s">
        <v>34</v>
      </c>
      <c r="J28" s="138"/>
      <c r="K28" s="1" t="s">
        <v>161</v>
      </c>
      <c r="L28" s="46">
        <f>Caractéristiques!$E$20+Caractéristiques!$E$12</f>
        <v>27</v>
      </c>
    </row>
    <row r="29" spans="1:12" ht="13.5">
      <c r="A29" s="1">
        <v>0</v>
      </c>
      <c r="B29" t="s">
        <v>121</v>
      </c>
      <c r="C29" s="1">
        <v>9</v>
      </c>
      <c r="D29" t="s">
        <v>164</v>
      </c>
      <c r="E29" s="1">
        <v>23</v>
      </c>
      <c r="F29" s="137"/>
      <c r="H29" s="138" t="s">
        <v>165</v>
      </c>
      <c r="I29" s="138" t="s">
        <v>23</v>
      </c>
      <c r="J29" s="138"/>
      <c r="K29" s="1" t="s">
        <v>166</v>
      </c>
      <c r="L29" s="46">
        <f>Caractéristiques!$E$20+Caractéristiques!$E$12</f>
        <v>27</v>
      </c>
    </row>
    <row r="30" spans="1:12" ht="13.5">
      <c r="A30" s="1">
        <v>3</v>
      </c>
      <c r="B30" t="s">
        <v>124</v>
      </c>
      <c r="C30" s="1">
        <v>175</v>
      </c>
      <c r="D30" t="s">
        <v>167</v>
      </c>
      <c r="E30" s="1">
        <v>0</v>
      </c>
      <c r="F30" s="137"/>
      <c r="H30" s="138" t="s">
        <v>132</v>
      </c>
      <c r="I30" s="138" t="s">
        <v>34</v>
      </c>
      <c r="J30" s="138"/>
      <c r="K30" s="1" t="s">
        <v>161</v>
      </c>
      <c r="L30" s="46">
        <f>Caractéristiques!$E$12+Caractéristiques!$E$12</f>
        <v>32</v>
      </c>
    </row>
    <row r="31" spans="1:12" ht="13.5">
      <c r="A31" s="1">
        <v>2</v>
      </c>
      <c r="B31" t="s">
        <v>124</v>
      </c>
      <c r="C31" s="1">
        <v>148</v>
      </c>
      <c r="D31" t="s">
        <v>168</v>
      </c>
      <c r="E31" s="1">
        <v>0</v>
      </c>
      <c r="F31" s="137"/>
      <c r="H31" s="138" t="s">
        <v>132</v>
      </c>
      <c r="I31" s="138" t="s">
        <v>37</v>
      </c>
      <c r="J31" s="138"/>
      <c r="K31" s="1" t="s">
        <v>139</v>
      </c>
      <c r="L31" s="46">
        <f>Caractéristiques!$I$12+Caractéristiques!$E$20</f>
        <v>32</v>
      </c>
    </row>
    <row r="32" spans="1:12" ht="13.5">
      <c r="A32" s="1">
        <v>1</v>
      </c>
      <c r="B32" t="s">
        <v>118</v>
      </c>
      <c r="C32" s="1">
        <v>121</v>
      </c>
      <c r="D32" t="s">
        <v>169</v>
      </c>
      <c r="E32" s="1">
        <v>26</v>
      </c>
      <c r="F32" s="137"/>
      <c r="H32" s="138" t="s">
        <v>24</v>
      </c>
      <c r="I32" s="138" t="s">
        <v>165</v>
      </c>
      <c r="J32" s="138"/>
      <c r="K32" s="1" t="s">
        <v>170</v>
      </c>
      <c r="L32" s="46">
        <f>Caractéristiques!$E$18+Caractéristiques!$E$20</f>
        <v>22</v>
      </c>
    </row>
    <row r="33" spans="1:12" ht="13.5">
      <c r="A33" s="1">
        <v>2</v>
      </c>
      <c r="B33" t="s">
        <v>135</v>
      </c>
      <c r="C33" s="1">
        <v>142</v>
      </c>
      <c r="D33" t="s">
        <v>171</v>
      </c>
      <c r="E33" s="1">
        <v>25</v>
      </c>
      <c r="F33" s="137"/>
      <c r="H33" s="138" t="s">
        <v>132</v>
      </c>
      <c r="I33" s="138" t="s">
        <v>43</v>
      </c>
      <c r="J33" s="138"/>
      <c r="K33" s="1" t="s">
        <v>172</v>
      </c>
      <c r="L33" s="46">
        <f>Caractéristiques!$E$20+Caractéristiques!$E$12</f>
        <v>27</v>
      </c>
    </row>
    <row r="34" spans="1:12" ht="13.5">
      <c r="A34" s="1">
        <v>0</v>
      </c>
      <c r="B34" t="s">
        <v>135</v>
      </c>
      <c r="C34" s="1">
        <v>10</v>
      </c>
      <c r="D34" t="s">
        <v>173</v>
      </c>
      <c r="E34" s="1">
        <v>32</v>
      </c>
      <c r="F34" s="137">
        <v>1</v>
      </c>
      <c r="H34" s="138" t="s">
        <v>24</v>
      </c>
      <c r="I34" s="138" t="s">
        <v>132</v>
      </c>
      <c r="J34" s="138"/>
      <c r="K34" s="1" t="s">
        <v>137</v>
      </c>
      <c r="L34" s="46">
        <f>Caractéristiques!$E$20+Caractéristiques!$E$12</f>
        <v>27</v>
      </c>
    </row>
    <row r="35" spans="1:12" ht="13.5">
      <c r="A35" s="1">
        <v>0</v>
      </c>
      <c r="B35" t="s">
        <v>135</v>
      </c>
      <c r="C35" s="1">
        <v>11</v>
      </c>
      <c r="D35" t="s">
        <v>174</v>
      </c>
      <c r="E35" s="1">
        <v>6</v>
      </c>
      <c r="F35" s="137"/>
      <c r="H35" s="138" t="s">
        <v>37</v>
      </c>
      <c r="I35" s="138" t="s">
        <v>133</v>
      </c>
      <c r="J35" s="138"/>
      <c r="K35" s="1" t="s">
        <v>175</v>
      </c>
      <c r="L35" s="46">
        <f>Caractéristiques!$E$20+Caractéristiques!$E$12</f>
        <v>27</v>
      </c>
    </row>
    <row r="36" spans="1:12" ht="13.5">
      <c r="A36" s="1">
        <v>0</v>
      </c>
      <c r="B36" t="s">
        <v>176</v>
      </c>
      <c r="C36" s="1">
        <v>12</v>
      </c>
      <c r="D36" t="s">
        <v>177</v>
      </c>
      <c r="E36" s="1">
        <v>6</v>
      </c>
      <c r="F36" s="137"/>
      <c r="H36" s="138" t="s">
        <v>37</v>
      </c>
      <c r="I36" s="138" t="s">
        <v>133</v>
      </c>
      <c r="J36" s="138"/>
      <c r="K36" s="1" t="s">
        <v>175</v>
      </c>
      <c r="L36" s="46">
        <f>Caractéristiques!$E$20+Caractéristiques!$E$12</f>
        <v>27</v>
      </c>
    </row>
    <row r="37" spans="1:12" ht="13.5">
      <c r="A37" s="1">
        <v>1</v>
      </c>
      <c r="B37" t="s">
        <v>118</v>
      </c>
      <c r="C37" s="1">
        <v>122</v>
      </c>
      <c r="D37" t="s">
        <v>178</v>
      </c>
      <c r="E37" s="1">
        <v>29</v>
      </c>
      <c r="F37" s="137"/>
      <c r="H37" s="138" t="s">
        <v>23</v>
      </c>
      <c r="I37" s="138" t="s">
        <v>132</v>
      </c>
      <c r="J37" s="138"/>
      <c r="K37" s="1" t="s">
        <v>179</v>
      </c>
      <c r="L37" s="46">
        <f>Caractéristiques!$E$20+Caractéristiques!$E$12</f>
        <v>27</v>
      </c>
    </row>
    <row r="38" spans="1:12" ht="13.5">
      <c r="A38" s="1">
        <v>0</v>
      </c>
      <c r="B38" t="s">
        <v>121</v>
      </c>
      <c r="C38" s="1">
        <v>13</v>
      </c>
      <c r="D38" t="s">
        <v>180</v>
      </c>
      <c r="E38" s="1">
        <v>41</v>
      </c>
      <c r="F38" s="137"/>
      <c r="H38" s="138" t="s">
        <v>165</v>
      </c>
      <c r="I38" s="138" t="s">
        <v>30</v>
      </c>
      <c r="J38" s="138"/>
      <c r="K38" s="1" t="s">
        <v>181</v>
      </c>
      <c r="L38" s="46">
        <f>Caractéristiques!$E$20+Caractéristiques!$E$12</f>
        <v>27</v>
      </c>
    </row>
    <row r="39" spans="1:12" ht="13.5">
      <c r="A39" s="1">
        <v>0</v>
      </c>
      <c r="B39" t="s">
        <v>118</v>
      </c>
      <c r="C39" s="1">
        <v>14</v>
      </c>
      <c r="D39" t="s">
        <v>182</v>
      </c>
      <c r="E39" s="1">
        <v>8</v>
      </c>
      <c r="F39" s="137"/>
      <c r="H39" s="138" t="s">
        <v>37</v>
      </c>
      <c r="I39" s="138" t="s">
        <v>43</v>
      </c>
      <c r="J39" s="138"/>
      <c r="K39" s="1" t="s">
        <v>123</v>
      </c>
      <c r="L39" s="46">
        <f>(10-Caractéristiques!$I$12)+(10-Caractéristiques!$I$14)</f>
        <v>-14</v>
      </c>
    </row>
    <row r="40" spans="1:12" ht="13.5">
      <c r="A40" s="1">
        <v>6</v>
      </c>
      <c r="B40" t="s">
        <v>135</v>
      </c>
      <c r="C40" s="1">
        <v>212</v>
      </c>
      <c r="D40" t="s">
        <v>183</v>
      </c>
      <c r="E40" s="1">
        <v>16</v>
      </c>
      <c r="F40" s="137"/>
      <c r="H40" s="138" t="s">
        <v>23</v>
      </c>
      <c r="I40" s="138" t="s">
        <v>165</v>
      </c>
      <c r="J40" s="138"/>
      <c r="K40" s="1" t="s">
        <v>184</v>
      </c>
      <c r="L40" s="46">
        <f>Caractéristiques!$E$12+Caractéristiques!$I$12</f>
        <v>37</v>
      </c>
    </row>
    <row r="41" spans="1:12" ht="13.5">
      <c r="A41" s="1">
        <v>1</v>
      </c>
      <c r="B41" t="s">
        <v>135</v>
      </c>
      <c r="C41" s="1">
        <v>123</v>
      </c>
      <c r="D41" t="s">
        <v>185</v>
      </c>
      <c r="E41" s="1">
        <v>11</v>
      </c>
      <c r="F41" s="137"/>
      <c r="H41" s="138" t="s">
        <v>24</v>
      </c>
      <c r="I41" s="138" t="s">
        <v>165</v>
      </c>
      <c r="J41" s="138"/>
      <c r="K41" s="1" t="s">
        <v>170</v>
      </c>
      <c r="L41" s="46">
        <f>Caractéristiques!$E$20+Caractéristiques!$I$18</f>
        <v>30</v>
      </c>
    </row>
    <row r="42" spans="1:12" ht="13.5">
      <c r="A42" s="139">
        <v>5</v>
      </c>
      <c r="B42" s="140" t="s">
        <v>124</v>
      </c>
      <c r="C42" s="139">
        <v>200</v>
      </c>
      <c r="D42" s="140" t="s">
        <v>186</v>
      </c>
      <c r="E42" s="139">
        <v>16</v>
      </c>
      <c r="F42" s="137"/>
      <c r="H42" s="138" t="s">
        <v>23</v>
      </c>
      <c r="I42" s="138" t="s">
        <v>165</v>
      </c>
      <c r="J42" s="138"/>
      <c r="K42" s="139" t="s">
        <v>184</v>
      </c>
      <c r="L42" s="46">
        <f>Caractéristiques!$I$12+Caractéristiques!$I$14</f>
        <v>34</v>
      </c>
    </row>
    <row r="43" spans="1:12" ht="13.5">
      <c r="A43" s="1">
        <v>0</v>
      </c>
      <c r="B43" t="s">
        <v>187</v>
      </c>
      <c r="C43" s="1">
        <v>15</v>
      </c>
      <c r="D43" t="s">
        <v>188</v>
      </c>
      <c r="E43" s="1" t="s">
        <v>189</v>
      </c>
      <c r="F43" s="137"/>
      <c r="H43" s="138" t="s">
        <v>23</v>
      </c>
      <c r="I43" s="138" t="s">
        <v>190</v>
      </c>
      <c r="J43" s="138"/>
      <c r="K43" s="1" t="s">
        <v>191</v>
      </c>
      <c r="L43" s="46">
        <f>Caractéristiques!$I$12+Caractéristiques!$I$14</f>
        <v>34</v>
      </c>
    </row>
    <row r="44" spans="1:12" ht="13.5">
      <c r="A44" s="1">
        <v>0</v>
      </c>
      <c r="B44" t="s">
        <v>127</v>
      </c>
      <c r="C44" s="1">
        <v>16</v>
      </c>
      <c r="D44" t="s">
        <v>192</v>
      </c>
      <c r="E44" s="1">
        <v>6</v>
      </c>
      <c r="F44" s="137"/>
      <c r="H44" s="138" t="s">
        <v>37</v>
      </c>
      <c r="I44" s="138" t="s">
        <v>24</v>
      </c>
      <c r="J44" s="138"/>
      <c r="K44" s="1" t="s">
        <v>142</v>
      </c>
      <c r="L44" s="46">
        <f>Caractéristiques!$I$12+Caractéristiques!$I$16</f>
        <v>40</v>
      </c>
    </row>
    <row r="45" spans="1:12" ht="13.5">
      <c r="A45" s="1">
        <v>2</v>
      </c>
      <c r="B45" t="s">
        <v>135</v>
      </c>
      <c r="C45" s="1">
        <v>143</v>
      </c>
      <c r="D45" t="s">
        <v>193</v>
      </c>
      <c r="E45" s="1">
        <v>29</v>
      </c>
      <c r="F45" s="137"/>
      <c r="H45" s="138" t="s">
        <v>132</v>
      </c>
      <c r="I45" s="138" t="s">
        <v>154</v>
      </c>
      <c r="J45" s="138"/>
      <c r="K45" s="1" t="s">
        <v>194</v>
      </c>
      <c r="L45" s="46">
        <f>2*Caractéristiques!$I$12</f>
        <v>42</v>
      </c>
    </row>
    <row r="46" spans="1:12" ht="13.5">
      <c r="A46" s="1">
        <v>3</v>
      </c>
      <c r="B46" t="s">
        <v>195</v>
      </c>
      <c r="C46" s="1">
        <v>168</v>
      </c>
      <c r="D46" t="s">
        <v>196</v>
      </c>
      <c r="E46" s="1">
        <v>5</v>
      </c>
      <c r="F46" s="137"/>
      <c r="H46" s="138" t="s">
        <v>37</v>
      </c>
      <c r="I46" s="138" t="s">
        <v>24</v>
      </c>
      <c r="J46" s="138"/>
      <c r="K46" s="1" t="s">
        <v>142</v>
      </c>
      <c r="L46" s="46">
        <f>Caractéristiques!$I$18+Caractéristiques!$I$12</f>
        <v>40</v>
      </c>
    </row>
    <row r="47" spans="1:12" ht="13.5">
      <c r="A47" s="1">
        <v>0</v>
      </c>
      <c r="B47" t="s">
        <v>121</v>
      </c>
      <c r="C47" s="1">
        <v>17</v>
      </c>
      <c r="D47" t="s">
        <v>197</v>
      </c>
      <c r="E47" s="1">
        <v>17</v>
      </c>
      <c r="F47" s="137"/>
      <c r="H47" s="138" t="s">
        <v>132</v>
      </c>
      <c r="I47" s="138" t="s">
        <v>165</v>
      </c>
      <c r="J47" s="138"/>
      <c r="K47" s="1" t="s">
        <v>198</v>
      </c>
      <c r="L47" s="46">
        <f>Caractéristiques!$I$24+Caractéristiques!$E$31</f>
        <v>53</v>
      </c>
    </row>
    <row r="48" spans="1:12" ht="13.5">
      <c r="A48" s="1">
        <v>0</v>
      </c>
      <c r="B48" t="s">
        <v>140</v>
      </c>
      <c r="C48" s="1">
        <v>18</v>
      </c>
      <c r="D48" t="s">
        <v>199</v>
      </c>
      <c r="E48" s="1">
        <v>4</v>
      </c>
      <c r="F48" s="137"/>
      <c r="H48" s="138" t="s">
        <v>31</v>
      </c>
      <c r="I48" s="138" t="s">
        <v>37</v>
      </c>
      <c r="J48" s="138"/>
      <c r="K48" s="1" t="s">
        <v>120</v>
      </c>
      <c r="L48" s="46">
        <f>Caractéristiques!$I$16+Caractéristiques!$I$24</f>
        <v>42</v>
      </c>
    </row>
    <row r="49" spans="1:12" ht="13.5">
      <c r="A49" s="1">
        <v>1</v>
      </c>
      <c r="B49" t="s">
        <v>140</v>
      </c>
      <c r="C49" s="1">
        <v>124</v>
      </c>
      <c r="D49" t="s">
        <v>200</v>
      </c>
      <c r="E49" s="1">
        <v>0</v>
      </c>
      <c r="F49" s="137"/>
      <c r="H49" s="138" t="s">
        <v>31</v>
      </c>
      <c r="I49" s="138" t="s">
        <v>37</v>
      </c>
      <c r="J49" s="138"/>
      <c r="K49" s="1" t="s">
        <v>120</v>
      </c>
      <c r="L49" s="46">
        <f>Caractéristiques!$I$18+Caractéristiques!$I$16</f>
        <v>38</v>
      </c>
    </row>
    <row r="50" spans="1:12" ht="13.5">
      <c r="A50" s="1">
        <v>0</v>
      </c>
      <c r="B50" t="s">
        <v>140</v>
      </c>
      <c r="C50" s="1">
        <v>19</v>
      </c>
      <c r="D50" t="s">
        <v>201</v>
      </c>
      <c r="E50" s="1">
        <v>0</v>
      </c>
      <c r="F50" s="137"/>
      <c r="H50" s="138" t="s">
        <v>31</v>
      </c>
      <c r="I50" s="138" t="s">
        <v>37</v>
      </c>
      <c r="J50" s="138"/>
      <c r="K50" s="1" t="s">
        <v>120</v>
      </c>
      <c r="L50" s="46">
        <f>Caractéristiques!$I$18+Caractéristiques!$I$24</f>
        <v>42</v>
      </c>
    </row>
    <row r="51" spans="1:12" ht="13.5">
      <c r="A51" s="1">
        <v>0</v>
      </c>
      <c r="B51" t="s">
        <v>121</v>
      </c>
      <c r="C51" s="1">
        <v>20</v>
      </c>
      <c r="D51" t="s">
        <v>202</v>
      </c>
      <c r="E51" s="1">
        <v>33</v>
      </c>
      <c r="F51" s="137"/>
      <c r="H51" s="138" t="s">
        <v>133</v>
      </c>
      <c r="I51" s="138" t="s">
        <v>165</v>
      </c>
      <c r="J51" s="138"/>
      <c r="K51" s="1" t="s">
        <v>203</v>
      </c>
      <c r="L51" s="46">
        <f>Caractéristiques!$E$12+Caractéristiques!$I$12</f>
        <v>37</v>
      </c>
    </row>
    <row r="52" spans="1:12" ht="13.5">
      <c r="A52" s="1">
        <v>0</v>
      </c>
      <c r="B52" t="s">
        <v>121</v>
      </c>
      <c r="C52" s="1">
        <v>22</v>
      </c>
      <c r="D52" t="s">
        <v>204</v>
      </c>
      <c r="E52" s="1">
        <v>24</v>
      </c>
      <c r="F52" s="137"/>
      <c r="H52" s="138" t="s">
        <v>190</v>
      </c>
      <c r="I52" s="138" t="s">
        <v>165</v>
      </c>
      <c r="J52" s="138"/>
      <c r="K52" s="1" t="s">
        <v>205</v>
      </c>
      <c r="L52" s="46">
        <f>Caractéristiques!$E$12+Caractéristiques!$I$12</f>
        <v>37</v>
      </c>
    </row>
    <row r="53" spans="1:12" ht="13.5">
      <c r="A53" s="1">
        <v>0</v>
      </c>
      <c r="B53" t="s">
        <v>121</v>
      </c>
      <c r="C53" s="1">
        <v>21</v>
      </c>
      <c r="D53" t="s">
        <v>206</v>
      </c>
      <c r="E53" s="1">
        <v>33</v>
      </c>
      <c r="F53" s="137"/>
      <c r="H53" s="138" t="s">
        <v>23</v>
      </c>
      <c r="I53" s="138" t="s">
        <v>165</v>
      </c>
      <c r="J53" s="138"/>
      <c r="K53" s="1" t="s">
        <v>184</v>
      </c>
      <c r="L53" s="46">
        <f>Caractéristiques!$I$12+Caractéristiques!$E$20</f>
        <v>32</v>
      </c>
    </row>
    <row r="54" spans="1:12" ht="13.5">
      <c r="A54" s="1">
        <v>4</v>
      </c>
      <c r="B54" t="s">
        <v>207</v>
      </c>
      <c r="C54" s="1">
        <v>183</v>
      </c>
      <c r="D54" t="s">
        <v>208</v>
      </c>
      <c r="E54" s="1">
        <v>16</v>
      </c>
      <c r="F54" s="137"/>
      <c r="H54" s="138" t="s">
        <v>132</v>
      </c>
      <c r="I54" s="138" t="s">
        <v>133</v>
      </c>
      <c r="J54" s="138"/>
      <c r="K54" s="1" t="s">
        <v>134</v>
      </c>
      <c r="L54" s="46">
        <f>Caractéristiques!$E$12+Caractéristiques!$I$22</f>
        <v>24</v>
      </c>
    </row>
    <row r="55" spans="1:12" ht="13.5">
      <c r="A55" s="1">
        <v>0</v>
      </c>
      <c r="B55" t="s">
        <v>135</v>
      </c>
      <c r="C55" s="1">
        <v>23</v>
      </c>
      <c r="D55" t="s">
        <v>209</v>
      </c>
      <c r="E55" s="1">
        <v>30</v>
      </c>
      <c r="F55" s="137"/>
      <c r="H55" s="138" t="s">
        <v>132</v>
      </c>
      <c r="I55" s="138" t="s">
        <v>30</v>
      </c>
      <c r="J55" s="138"/>
      <c r="K55" s="1" t="s">
        <v>210</v>
      </c>
      <c r="L55" s="46">
        <f>Caractéristiques!$E$24+Caractéristiques!$I$12</f>
        <v>33</v>
      </c>
    </row>
    <row r="56" spans="1:12" ht="13.5">
      <c r="A56" s="1">
        <v>0</v>
      </c>
      <c r="B56" t="s">
        <v>195</v>
      </c>
      <c r="C56" s="1">
        <v>24</v>
      </c>
      <c r="D56" t="s">
        <v>211</v>
      </c>
      <c r="E56" s="1">
        <v>23</v>
      </c>
      <c r="F56" s="137"/>
      <c r="H56" s="138" t="s">
        <v>132</v>
      </c>
      <c r="I56" s="138" t="s">
        <v>43</v>
      </c>
      <c r="J56" s="138"/>
      <c r="K56" s="1" t="s">
        <v>172</v>
      </c>
      <c r="L56" s="46">
        <f>Caractéristiques!$E$12+Caractéristiques!$I$12</f>
        <v>37</v>
      </c>
    </row>
    <row r="57" spans="1:12" ht="13.5">
      <c r="A57" s="1">
        <v>0</v>
      </c>
      <c r="B57" t="s">
        <v>118</v>
      </c>
      <c r="C57" s="1">
        <v>25</v>
      </c>
      <c r="D57" t="s">
        <v>212</v>
      </c>
      <c r="E57" s="1">
        <v>0</v>
      </c>
      <c r="F57" s="137"/>
      <c r="H57" s="138" t="s">
        <v>23</v>
      </c>
      <c r="I57" s="138" t="s">
        <v>37</v>
      </c>
      <c r="J57" s="138"/>
      <c r="K57" s="1" t="s">
        <v>213</v>
      </c>
      <c r="L57" s="46">
        <f>Caractéristiques!$I$12+Caractéristiques!$I$16</f>
        <v>40</v>
      </c>
    </row>
    <row r="58" spans="1:12" ht="13.5">
      <c r="A58" s="1">
        <v>4</v>
      </c>
      <c r="B58" t="s">
        <v>207</v>
      </c>
      <c r="C58" s="1">
        <v>185</v>
      </c>
      <c r="D58" t="s">
        <v>214</v>
      </c>
      <c r="E58" s="1">
        <v>10</v>
      </c>
      <c r="F58" s="137"/>
      <c r="H58" s="138" t="s">
        <v>132</v>
      </c>
      <c r="I58" s="138" t="s">
        <v>154</v>
      </c>
      <c r="J58" s="138"/>
      <c r="K58" s="1" t="s">
        <v>194</v>
      </c>
      <c r="L58" s="46">
        <f>Caractéristiques!$I$12+Caractéristiques!$I$24</f>
        <v>44</v>
      </c>
    </row>
    <row r="59" spans="1:12" ht="13.5">
      <c r="A59" s="1">
        <v>1</v>
      </c>
      <c r="B59" t="s">
        <v>118</v>
      </c>
      <c r="C59" s="1">
        <v>125</v>
      </c>
      <c r="D59" t="s">
        <v>215</v>
      </c>
      <c r="E59" s="1">
        <v>10</v>
      </c>
      <c r="F59" s="137"/>
      <c r="H59" s="138" t="s">
        <v>165</v>
      </c>
      <c r="I59" s="138" t="s">
        <v>43</v>
      </c>
      <c r="J59" s="138"/>
      <c r="K59" s="1" t="s">
        <v>216</v>
      </c>
      <c r="L59" s="46">
        <f>Caractéristiques!$I$12+Caractéristiques!$E$24</f>
        <v>33</v>
      </c>
    </row>
    <row r="60" spans="1:12" ht="13.5">
      <c r="A60" s="1">
        <v>0</v>
      </c>
      <c r="B60" t="s">
        <v>121</v>
      </c>
      <c r="C60" s="1">
        <v>26</v>
      </c>
      <c r="D60" t="s">
        <v>217</v>
      </c>
      <c r="E60" s="1">
        <v>41</v>
      </c>
      <c r="F60" s="137"/>
      <c r="H60" s="138" t="s">
        <v>132</v>
      </c>
      <c r="I60" s="138" t="s">
        <v>165</v>
      </c>
      <c r="J60" s="138"/>
      <c r="K60" s="1" t="s">
        <v>198</v>
      </c>
      <c r="L60" s="46">
        <f>Caractéristiques!$I$12+Caractéristiques!$I$24</f>
        <v>44</v>
      </c>
    </row>
    <row r="61" spans="1:12" ht="13.5">
      <c r="A61" s="1">
        <v>1</v>
      </c>
      <c r="B61" t="s">
        <v>176</v>
      </c>
      <c r="C61" s="1">
        <v>126</v>
      </c>
      <c r="D61" t="s">
        <v>218</v>
      </c>
      <c r="E61" s="1">
        <v>0</v>
      </c>
      <c r="F61" s="137"/>
      <c r="H61" s="138" t="s">
        <v>37</v>
      </c>
      <c r="I61" s="138" t="s">
        <v>23</v>
      </c>
      <c r="J61" s="138"/>
      <c r="K61" s="1" t="s">
        <v>219</v>
      </c>
      <c r="L61" s="46">
        <f>Caractéristiques!$I$16+Caractéristiques!$I$22</f>
        <v>27</v>
      </c>
    </row>
    <row r="62" spans="1:12" ht="13.5">
      <c r="A62" s="1">
        <v>0</v>
      </c>
      <c r="B62" t="s">
        <v>176</v>
      </c>
      <c r="C62" s="1">
        <v>27</v>
      </c>
      <c r="D62" t="s">
        <v>220</v>
      </c>
      <c r="E62" s="1">
        <v>0</v>
      </c>
      <c r="F62" s="137"/>
      <c r="H62" s="138" t="s">
        <v>37</v>
      </c>
      <c r="I62" s="138" t="s">
        <v>133</v>
      </c>
      <c r="J62" s="138"/>
      <c r="K62" s="1" t="s">
        <v>175</v>
      </c>
      <c r="L62" s="46">
        <f>Caractéristiques!$E$20+Caractéristiques!$I$14</f>
        <v>24</v>
      </c>
    </row>
    <row r="63" spans="1:12" ht="13.5">
      <c r="A63" s="1">
        <v>1</v>
      </c>
      <c r="B63" t="s">
        <v>118</v>
      </c>
      <c r="C63" s="1">
        <v>127</v>
      </c>
      <c r="D63" t="s">
        <v>221</v>
      </c>
      <c r="E63" s="1">
        <v>4</v>
      </c>
      <c r="F63" s="137"/>
      <c r="H63" s="138" t="s">
        <v>37</v>
      </c>
      <c r="I63" s="138" t="s">
        <v>30</v>
      </c>
      <c r="J63" s="138"/>
      <c r="K63" s="1" t="s">
        <v>222</v>
      </c>
      <c r="L63" s="46">
        <f>Caractéristiques!$I$12+Caractéristiques!$I$24</f>
        <v>44</v>
      </c>
    </row>
    <row r="64" spans="4:12" ht="13.5">
      <c r="D64" t="s">
        <v>223</v>
      </c>
      <c r="E64" s="1">
        <v>21</v>
      </c>
      <c r="F64" s="137"/>
      <c r="H64" s="138"/>
      <c r="I64" s="138"/>
      <c r="J64" s="138"/>
      <c r="K64" s="1" t="s">
        <v>133</v>
      </c>
      <c r="L64" s="46"/>
    </row>
    <row r="65" spans="1:12" ht="13.5">
      <c r="A65" s="1">
        <v>0</v>
      </c>
      <c r="B65" t="s">
        <v>127</v>
      </c>
      <c r="C65" s="1">
        <v>28</v>
      </c>
      <c r="D65" t="s">
        <v>224</v>
      </c>
      <c r="E65" s="1">
        <v>0</v>
      </c>
      <c r="F65" s="137"/>
      <c r="H65" s="138" t="s">
        <v>132</v>
      </c>
      <c r="I65" s="138" t="s">
        <v>24</v>
      </c>
      <c r="J65" s="138"/>
      <c r="K65" s="1" t="s">
        <v>225</v>
      </c>
      <c r="L65" s="46">
        <f>Caractéristiques!$E$12+Caractéristiques!$E$18</f>
        <v>27</v>
      </c>
    </row>
    <row r="66" spans="1:12" ht="13.5">
      <c r="A66" s="1">
        <v>0</v>
      </c>
      <c r="B66" t="s">
        <v>121</v>
      </c>
      <c r="C66" s="1">
        <v>29</v>
      </c>
      <c r="D66" t="s">
        <v>226</v>
      </c>
      <c r="F66" s="137"/>
      <c r="H66" s="138" t="s">
        <v>133</v>
      </c>
      <c r="I66" s="138" t="s">
        <v>37</v>
      </c>
      <c r="J66" s="138"/>
      <c r="K66" s="1" t="s">
        <v>227</v>
      </c>
      <c r="L66" s="46">
        <f>Caractéristiques!$E$24+Caractéristiques!$I$12</f>
        <v>33</v>
      </c>
    </row>
    <row r="67" spans="1:12" ht="13.5">
      <c r="A67" s="1">
        <v>0</v>
      </c>
      <c r="B67" t="s">
        <v>118</v>
      </c>
      <c r="C67" s="1">
        <v>34</v>
      </c>
      <c r="D67" t="s">
        <v>228</v>
      </c>
      <c r="E67" s="1">
        <v>21</v>
      </c>
      <c r="F67" s="137"/>
      <c r="H67" s="138" t="s">
        <v>24</v>
      </c>
      <c r="I67" s="138" t="s">
        <v>229</v>
      </c>
      <c r="J67" s="138"/>
      <c r="K67" s="1" t="s">
        <v>230</v>
      </c>
      <c r="L67" s="46">
        <f>Caractéristiques!$I$18+Caractéristiques!$I$24</f>
        <v>42</v>
      </c>
    </row>
    <row r="68" spans="1:12" ht="13.5">
      <c r="A68" s="1">
        <v>0</v>
      </c>
      <c r="B68" t="s">
        <v>118</v>
      </c>
      <c r="C68" s="1">
        <v>33</v>
      </c>
      <c r="D68" t="s">
        <v>231</v>
      </c>
      <c r="E68" s="1">
        <v>17</v>
      </c>
      <c r="F68" s="137"/>
      <c r="H68" s="138" t="s">
        <v>24</v>
      </c>
      <c r="I68" s="138" t="s">
        <v>232</v>
      </c>
      <c r="J68" s="138"/>
      <c r="K68" s="1" t="s">
        <v>233</v>
      </c>
      <c r="L68" s="46">
        <f>Caractéristiques!$I$16+Caractéristiques!$I$22</f>
        <v>27</v>
      </c>
    </row>
    <row r="69" spans="1:12" ht="13.5">
      <c r="A69" s="1">
        <v>0</v>
      </c>
      <c r="B69" t="s">
        <v>118</v>
      </c>
      <c r="C69" s="1">
        <v>31</v>
      </c>
      <c r="D69" t="s">
        <v>234</v>
      </c>
      <c r="E69" s="1">
        <v>18</v>
      </c>
      <c r="F69" s="137"/>
      <c r="H69" s="138" t="s">
        <v>24</v>
      </c>
      <c r="I69" s="138" t="s">
        <v>235</v>
      </c>
      <c r="J69" s="138"/>
      <c r="K69" s="1" t="s">
        <v>236</v>
      </c>
      <c r="L69" s="46">
        <f>Caractéristiques!$I$12+Caractéristiques!$I$24</f>
        <v>44</v>
      </c>
    </row>
    <row r="70" spans="1:12" ht="13.5">
      <c r="A70" s="1">
        <v>0</v>
      </c>
      <c r="B70" t="s">
        <v>118</v>
      </c>
      <c r="C70" s="1">
        <v>32</v>
      </c>
      <c r="D70" t="s">
        <v>237</v>
      </c>
      <c r="E70" s="1">
        <v>17</v>
      </c>
      <c r="F70" s="137"/>
      <c r="H70" s="138" t="s">
        <v>24</v>
      </c>
      <c r="I70" s="138" t="s">
        <v>238</v>
      </c>
      <c r="J70" s="138"/>
      <c r="K70" s="1" t="s">
        <v>239</v>
      </c>
      <c r="L70" s="46">
        <f>Caractéristiques!$E$12+Caractéristiques!$E$20</f>
        <v>27</v>
      </c>
    </row>
    <row r="71" spans="1:12" ht="13.5">
      <c r="A71" s="1">
        <v>0</v>
      </c>
      <c r="B71" t="s">
        <v>121</v>
      </c>
      <c r="C71" s="1">
        <v>30</v>
      </c>
      <c r="D71" t="s">
        <v>240</v>
      </c>
      <c r="E71" s="1">
        <v>9</v>
      </c>
      <c r="F71" s="137"/>
      <c r="H71" s="138" t="s">
        <v>43</v>
      </c>
      <c r="I71" s="138" t="s">
        <v>40</v>
      </c>
      <c r="J71" s="138"/>
      <c r="K71" s="1" t="s">
        <v>241</v>
      </c>
      <c r="L71" s="46">
        <f>Caractéristiques!$E$20+Caractéristiques!$E$24</f>
        <v>23</v>
      </c>
    </row>
    <row r="72" spans="1:12" ht="13.5">
      <c r="A72" s="1">
        <v>2</v>
      </c>
      <c r="B72" t="s">
        <v>124</v>
      </c>
      <c r="C72" s="1">
        <v>157</v>
      </c>
      <c r="D72" t="s">
        <v>242</v>
      </c>
      <c r="E72" s="1">
        <v>0</v>
      </c>
      <c r="F72" s="137"/>
      <c r="H72" s="138" t="s">
        <v>34</v>
      </c>
      <c r="I72" s="138" t="s">
        <v>37</v>
      </c>
      <c r="J72" s="138"/>
      <c r="K72" s="1" t="s">
        <v>126</v>
      </c>
      <c r="L72" s="46">
        <f>Caractéristiques!$I$16+Caractéristiques!$E$20</f>
        <v>30</v>
      </c>
    </row>
    <row r="73" spans="1:12" ht="13.5">
      <c r="A73" s="1">
        <v>3</v>
      </c>
      <c r="B73" t="s">
        <v>176</v>
      </c>
      <c r="C73" s="1">
        <v>173</v>
      </c>
      <c r="D73" t="s">
        <v>243</v>
      </c>
      <c r="E73" s="1">
        <v>0</v>
      </c>
      <c r="F73" s="137"/>
      <c r="H73" s="138" t="s">
        <v>37</v>
      </c>
      <c r="I73" s="138" t="s">
        <v>34</v>
      </c>
      <c r="J73" s="138"/>
      <c r="K73" s="1" t="s">
        <v>244</v>
      </c>
      <c r="L73" s="46">
        <f>Caractéristiques!$E$12+Caractéristiques!$E$29</f>
        <v>46</v>
      </c>
    </row>
    <row r="74" spans="1:12" ht="13.5">
      <c r="A74" s="1">
        <v>0</v>
      </c>
      <c r="B74" t="s">
        <v>176</v>
      </c>
      <c r="C74" s="1">
        <v>36</v>
      </c>
      <c r="D74" t="s">
        <v>245</v>
      </c>
      <c r="E74" s="1">
        <v>5</v>
      </c>
      <c r="F74" s="137"/>
      <c r="H74" s="138" t="s">
        <v>37</v>
      </c>
      <c r="I74" s="138" t="s">
        <v>34</v>
      </c>
      <c r="J74" s="138"/>
      <c r="K74" s="1" t="s">
        <v>244</v>
      </c>
      <c r="L74" s="46">
        <f>Caractéristiques!$E$12+Caractéristiques!$I$29</f>
        <v>46</v>
      </c>
    </row>
    <row r="75" spans="1:12" ht="13.5">
      <c r="A75" s="1">
        <v>2</v>
      </c>
      <c r="B75" t="s">
        <v>135</v>
      </c>
      <c r="C75" s="1">
        <v>145</v>
      </c>
      <c r="D75" t="s">
        <v>246</v>
      </c>
      <c r="E75" s="1">
        <v>6</v>
      </c>
      <c r="F75" s="137"/>
      <c r="H75" s="138" t="s">
        <v>23</v>
      </c>
      <c r="I75" s="138" t="s">
        <v>165</v>
      </c>
      <c r="J75" s="138"/>
      <c r="K75" s="1" t="s">
        <v>184</v>
      </c>
      <c r="L75" s="46">
        <f>Caractéristiques!$E$12+Caractéristiques!$I$31</f>
        <v>46</v>
      </c>
    </row>
    <row r="76" spans="1:12" ht="13.5">
      <c r="A76" s="1">
        <v>0</v>
      </c>
      <c r="B76" t="s">
        <v>121</v>
      </c>
      <c r="C76" s="1">
        <v>35</v>
      </c>
      <c r="D76" t="s">
        <v>247</v>
      </c>
      <c r="E76" s="1">
        <v>30</v>
      </c>
      <c r="F76" s="137"/>
      <c r="H76" s="138" t="s">
        <v>154</v>
      </c>
      <c r="I76" s="138" t="s">
        <v>132</v>
      </c>
      <c r="J76" s="138"/>
      <c r="K76" s="1" t="s">
        <v>248</v>
      </c>
      <c r="L76" s="46">
        <f>Caractéristiques!$E$12+Caractéristiques!$E$31</f>
        <v>46</v>
      </c>
    </row>
    <row r="77" spans="1:12" ht="13.5">
      <c r="A77" s="1">
        <v>0</v>
      </c>
      <c r="B77" t="s">
        <v>121</v>
      </c>
      <c r="C77" s="1">
        <v>37</v>
      </c>
      <c r="D77" t="s">
        <v>249</v>
      </c>
      <c r="E77" s="1">
        <v>44</v>
      </c>
      <c r="F77" s="137"/>
      <c r="H77" s="138" t="s">
        <v>165</v>
      </c>
      <c r="I77" s="138" t="s">
        <v>190</v>
      </c>
      <c r="J77" s="138"/>
      <c r="K77" s="1" t="s">
        <v>250</v>
      </c>
      <c r="L77" s="46">
        <f>Caractéristiques!$E$18+Caractéristiques!$E$24</f>
        <v>23</v>
      </c>
    </row>
    <row r="78" spans="1:12" ht="13.5">
      <c r="A78" s="1">
        <v>0</v>
      </c>
      <c r="B78" t="s">
        <v>118</v>
      </c>
      <c r="C78" s="1">
        <v>38</v>
      </c>
      <c r="D78" t="s">
        <v>251</v>
      </c>
      <c r="E78" s="1">
        <v>18</v>
      </c>
      <c r="F78" s="137"/>
      <c r="H78" s="138" t="s">
        <v>34</v>
      </c>
      <c r="I78" s="138" t="s">
        <v>43</v>
      </c>
      <c r="J78" s="138"/>
      <c r="K78" s="1" t="s">
        <v>252</v>
      </c>
      <c r="L78" s="46">
        <f>Caractéristiques!$E$20+Caractéristiques!$E$24</f>
        <v>23</v>
      </c>
    </row>
    <row r="79" spans="1:12" ht="13.5">
      <c r="A79" s="1">
        <v>0</v>
      </c>
      <c r="B79" t="s">
        <v>118</v>
      </c>
      <c r="C79" s="1">
        <v>39</v>
      </c>
      <c r="D79" t="s">
        <v>253</v>
      </c>
      <c r="E79" s="1">
        <v>1</v>
      </c>
      <c r="F79" s="137"/>
      <c r="H79" s="138" t="s">
        <v>37</v>
      </c>
      <c r="I79" s="138" t="s">
        <v>43</v>
      </c>
      <c r="J79" s="138"/>
      <c r="K79" s="1" t="s">
        <v>123</v>
      </c>
      <c r="L79" s="46">
        <f>Caractéristiques!$E$20+Caractéristiques!$E$24</f>
        <v>23</v>
      </c>
    </row>
    <row r="80" spans="1:12" ht="13.5">
      <c r="A80" s="1">
        <v>0</v>
      </c>
      <c r="B80" t="s">
        <v>121</v>
      </c>
      <c r="C80" s="1">
        <v>40</v>
      </c>
      <c r="D80" t="s">
        <v>254</v>
      </c>
      <c r="E80" s="1">
        <v>18</v>
      </c>
      <c r="F80" s="137"/>
      <c r="H80" s="138" t="s">
        <v>165</v>
      </c>
      <c r="I80" s="138" t="s">
        <v>133</v>
      </c>
      <c r="J80" s="138"/>
      <c r="K80" s="1" t="s">
        <v>255</v>
      </c>
      <c r="L80" s="46">
        <f>Caractéristiques!$E$12+Caractéristiques!$E$20</f>
        <v>27</v>
      </c>
    </row>
    <row r="81" spans="1:12" ht="13.5">
      <c r="A81" s="1">
        <v>0</v>
      </c>
      <c r="B81" t="s">
        <v>127</v>
      </c>
      <c r="C81" s="1">
        <v>41</v>
      </c>
      <c r="D81" t="s">
        <v>256</v>
      </c>
      <c r="E81" s="1">
        <v>16</v>
      </c>
      <c r="F81" s="137"/>
      <c r="H81" s="138" t="s">
        <v>133</v>
      </c>
      <c r="I81" s="138" t="s">
        <v>190</v>
      </c>
      <c r="J81" s="138"/>
      <c r="K81" s="1" t="s">
        <v>257</v>
      </c>
      <c r="L81" s="46">
        <f>Caractéristiques!$E$12+Caractéristiques!$I$12</f>
        <v>37</v>
      </c>
    </row>
    <row r="82" spans="1:12" ht="13.5">
      <c r="A82" s="1">
        <v>5</v>
      </c>
      <c r="B82" t="s">
        <v>176</v>
      </c>
      <c r="C82" s="1">
        <v>201</v>
      </c>
      <c r="D82" t="s">
        <v>258</v>
      </c>
      <c r="E82" s="1">
        <v>11</v>
      </c>
      <c r="F82" s="137"/>
      <c r="H82" s="138" t="s">
        <v>37</v>
      </c>
      <c r="I82" s="138" t="s">
        <v>132</v>
      </c>
      <c r="J82" s="138"/>
      <c r="K82" s="1" t="s">
        <v>259</v>
      </c>
      <c r="L82" s="46">
        <f>Caractéristiques!$E$12+Caractéristiques!$E$18</f>
        <v>27</v>
      </c>
    </row>
    <row r="83" spans="1:12" ht="13.5">
      <c r="A83" s="1">
        <v>0</v>
      </c>
      <c r="B83" t="s">
        <v>135</v>
      </c>
      <c r="C83" s="1">
        <v>42</v>
      </c>
      <c r="D83" t="s">
        <v>260</v>
      </c>
      <c r="E83" s="1">
        <v>27</v>
      </c>
      <c r="F83" s="137"/>
      <c r="H83" s="138" t="s">
        <v>132</v>
      </c>
      <c r="I83" s="138" t="s">
        <v>30</v>
      </c>
      <c r="J83" s="138"/>
      <c r="K83" s="1" t="s">
        <v>210</v>
      </c>
      <c r="L83" s="46">
        <f>Caractéristiques!$E$12+Caractéristiques!$E$20</f>
        <v>27</v>
      </c>
    </row>
    <row r="84" spans="1:12" ht="13.5">
      <c r="A84" s="1">
        <v>0</v>
      </c>
      <c r="B84" t="s">
        <v>135</v>
      </c>
      <c r="C84" s="1">
        <v>43</v>
      </c>
      <c r="D84" t="s">
        <v>261</v>
      </c>
      <c r="E84" s="1">
        <v>31</v>
      </c>
      <c r="F84" s="137"/>
      <c r="H84" s="138" t="s">
        <v>132</v>
      </c>
      <c r="I84" s="138" t="s">
        <v>23</v>
      </c>
      <c r="J84" s="138"/>
      <c r="K84" s="1" t="s">
        <v>262</v>
      </c>
      <c r="L84" s="46">
        <f>Caractéristiques!$E$20+Caractéristiques!$I$14</f>
        <v>24</v>
      </c>
    </row>
    <row r="85" spans="1:12" ht="13.5">
      <c r="A85" s="1">
        <v>5</v>
      </c>
      <c r="B85" t="s">
        <v>207</v>
      </c>
      <c r="C85" s="1">
        <v>202</v>
      </c>
      <c r="D85" t="s">
        <v>263</v>
      </c>
      <c r="F85" s="137"/>
      <c r="H85" s="138" t="s">
        <v>30</v>
      </c>
      <c r="I85" s="138" t="s">
        <v>132</v>
      </c>
      <c r="J85" s="138"/>
      <c r="K85" s="1" t="s">
        <v>264</v>
      </c>
      <c r="L85" s="46">
        <f>Caractéristiques!$E$12+Caractéristiques!$E$24</f>
        <v>28</v>
      </c>
    </row>
    <row r="86" spans="1:12" ht="13.5">
      <c r="A86" s="1">
        <v>0</v>
      </c>
      <c r="B86" t="s">
        <v>118</v>
      </c>
      <c r="C86" s="1">
        <v>44</v>
      </c>
      <c r="D86" t="s">
        <v>265</v>
      </c>
      <c r="E86" s="1">
        <v>4</v>
      </c>
      <c r="F86" s="137"/>
      <c r="H86" s="138" t="s">
        <v>37</v>
      </c>
      <c r="I86" s="138" t="s">
        <v>43</v>
      </c>
      <c r="J86" s="138"/>
      <c r="K86" s="1" t="s">
        <v>123</v>
      </c>
      <c r="L86" s="46">
        <f>Caractéristiques!$E$18+Caractéristiques!$E$20</f>
        <v>22</v>
      </c>
    </row>
    <row r="87" spans="1:12" ht="13.5">
      <c r="A87" s="1">
        <v>2</v>
      </c>
      <c r="B87" t="s">
        <v>135</v>
      </c>
      <c r="C87" s="1">
        <v>146</v>
      </c>
      <c r="D87" t="s">
        <v>266</v>
      </c>
      <c r="E87" s="1">
        <v>6</v>
      </c>
      <c r="F87" s="137"/>
      <c r="H87" s="138" t="s">
        <v>37</v>
      </c>
      <c r="I87" s="138" t="s">
        <v>30</v>
      </c>
      <c r="J87" s="138"/>
      <c r="K87" s="1" t="s">
        <v>222</v>
      </c>
      <c r="L87" s="46">
        <f>Caractéristiques!$I$24+Caractéristiques!$E$29</f>
        <v>53</v>
      </c>
    </row>
    <row r="88" spans="1:12" ht="13.5">
      <c r="A88" s="1">
        <v>3</v>
      </c>
      <c r="B88" t="s">
        <v>176</v>
      </c>
      <c r="C88" s="1">
        <v>174</v>
      </c>
      <c r="D88" t="s">
        <v>267</v>
      </c>
      <c r="E88" s="1">
        <v>12</v>
      </c>
      <c r="F88" s="137"/>
      <c r="H88" s="138" t="s">
        <v>37</v>
      </c>
      <c r="I88" s="138" t="s">
        <v>132</v>
      </c>
      <c r="J88" s="138"/>
      <c r="K88" s="1" t="s">
        <v>259</v>
      </c>
      <c r="L88" s="46">
        <f>Caractéristiques!$I$24+Caractéristiques!$I$29</f>
        <v>53</v>
      </c>
    </row>
    <row r="89" spans="1:12" ht="13.5">
      <c r="A89" s="1">
        <v>3</v>
      </c>
      <c r="B89" t="s">
        <v>124</v>
      </c>
      <c r="C89" s="1">
        <v>170</v>
      </c>
      <c r="D89" t="s">
        <v>268</v>
      </c>
      <c r="E89" s="1">
        <v>0</v>
      </c>
      <c r="F89" s="137"/>
      <c r="H89" s="138" t="s">
        <v>132</v>
      </c>
      <c r="I89" s="138" t="s">
        <v>34</v>
      </c>
      <c r="J89" s="138"/>
      <c r="K89" s="1" t="s">
        <v>161</v>
      </c>
      <c r="L89" s="46">
        <f>Caractéristiques!$I$24+Caractéristiques!$I$31</f>
        <v>53</v>
      </c>
    </row>
    <row r="90" spans="1:12" ht="13.5">
      <c r="A90" s="1">
        <v>0</v>
      </c>
      <c r="B90" t="s">
        <v>124</v>
      </c>
      <c r="C90" s="1">
        <v>47</v>
      </c>
      <c r="D90" t="s">
        <v>269</v>
      </c>
      <c r="E90" s="1">
        <v>4</v>
      </c>
      <c r="F90" s="137"/>
      <c r="H90" s="138" t="s">
        <v>37</v>
      </c>
      <c r="I90" s="138" t="s">
        <v>34</v>
      </c>
      <c r="J90" s="138"/>
      <c r="K90" s="1" t="s">
        <v>244</v>
      </c>
      <c r="L90" s="46">
        <f>Caractéristiques!$I$12+Caractéristiques!$I$12</f>
        <v>42</v>
      </c>
    </row>
    <row r="91" spans="1:12" ht="13.5">
      <c r="A91" s="1">
        <v>0</v>
      </c>
      <c r="B91" t="s">
        <v>124</v>
      </c>
      <c r="C91" s="1">
        <v>45</v>
      </c>
      <c r="D91" t="s">
        <v>270</v>
      </c>
      <c r="E91" s="1">
        <v>5</v>
      </c>
      <c r="F91" s="137"/>
      <c r="H91" s="138" t="s">
        <v>37</v>
      </c>
      <c r="I91" s="138" t="s">
        <v>24</v>
      </c>
      <c r="J91" s="138"/>
      <c r="K91" s="1" t="s">
        <v>142</v>
      </c>
      <c r="L91" s="46">
        <f>Caractéristiques!$E$12+Caractéristiques!$E$24</f>
        <v>28</v>
      </c>
    </row>
    <row r="92" spans="1:12" ht="13.5">
      <c r="A92" s="1">
        <v>0</v>
      </c>
      <c r="B92" t="s">
        <v>124</v>
      </c>
      <c r="C92" s="1">
        <v>46</v>
      </c>
      <c r="D92" t="s">
        <v>271</v>
      </c>
      <c r="E92" s="1">
        <v>4</v>
      </c>
      <c r="F92" s="137"/>
      <c r="H92" s="138" t="s">
        <v>37</v>
      </c>
      <c r="I92" s="138" t="s">
        <v>31</v>
      </c>
      <c r="J92" s="138"/>
      <c r="K92" s="1" t="s">
        <v>272</v>
      </c>
      <c r="L92" s="46">
        <f>Caractéristiques!$E$18+Caractéristiques!$E$20</f>
        <v>22</v>
      </c>
    </row>
    <row r="93" spans="1:12" ht="13.5">
      <c r="A93" s="1">
        <v>0</v>
      </c>
      <c r="B93" t="s">
        <v>118</v>
      </c>
      <c r="C93" s="1">
        <v>48</v>
      </c>
      <c r="D93" t="s">
        <v>273</v>
      </c>
      <c r="E93" s="1">
        <v>4</v>
      </c>
      <c r="F93" s="137"/>
      <c r="H93" s="138" t="s">
        <v>31</v>
      </c>
      <c r="I93" s="138" t="s">
        <v>37</v>
      </c>
      <c r="J93" s="138"/>
      <c r="K93" s="1" t="s">
        <v>120</v>
      </c>
      <c r="L93" s="46">
        <f>Caractéristiques!$E$12+Caractéristiques!$E$24</f>
        <v>28</v>
      </c>
    </row>
    <row r="94" spans="1:12" ht="13.5">
      <c r="A94" s="1">
        <v>0</v>
      </c>
      <c r="B94" t="s">
        <v>140</v>
      </c>
      <c r="C94" s="1">
        <v>49</v>
      </c>
      <c r="D94" t="s">
        <v>274</v>
      </c>
      <c r="E94" s="1">
        <v>7</v>
      </c>
      <c r="F94" s="137"/>
      <c r="H94" s="138" t="s">
        <v>34</v>
      </c>
      <c r="I94" s="138" t="s">
        <v>154</v>
      </c>
      <c r="J94" s="138"/>
      <c r="K94" s="1" t="s">
        <v>275</v>
      </c>
      <c r="L94" s="46">
        <f>Caractéristiques!$E$12+Caractéristiques!$I$24</f>
        <v>39</v>
      </c>
    </row>
    <row r="95" spans="1:12" ht="13.5">
      <c r="A95" s="1">
        <v>1</v>
      </c>
      <c r="B95" t="s">
        <v>135</v>
      </c>
      <c r="C95" s="1">
        <v>128</v>
      </c>
      <c r="D95" t="s">
        <v>276</v>
      </c>
      <c r="E95" s="1">
        <v>23</v>
      </c>
      <c r="F95" s="137"/>
      <c r="H95" s="138" t="s">
        <v>43</v>
      </c>
      <c r="I95" s="138" t="s">
        <v>132</v>
      </c>
      <c r="J95" s="138"/>
      <c r="K95" s="1" t="s">
        <v>277</v>
      </c>
      <c r="L95" s="46">
        <f>Caractéristiques!$E$12+Caractéristiques!$E$18</f>
        <v>27</v>
      </c>
    </row>
    <row r="96" spans="1:12" ht="13.5">
      <c r="A96" s="1">
        <v>5</v>
      </c>
      <c r="B96" t="s">
        <v>135</v>
      </c>
      <c r="C96" s="1">
        <v>203</v>
      </c>
      <c r="D96" t="s">
        <v>278</v>
      </c>
      <c r="E96" s="1">
        <v>18</v>
      </c>
      <c r="F96" s="137"/>
      <c r="H96" s="138" t="s">
        <v>43</v>
      </c>
      <c r="I96" s="138" t="s">
        <v>132</v>
      </c>
      <c r="J96" s="138"/>
      <c r="K96" s="1" t="s">
        <v>277</v>
      </c>
      <c r="L96" s="46">
        <f>Caractéristiques!$E$18+Caractéristiques!$E$20</f>
        <v>22</v>
      </c>
    </row>
    <row r="97" spans="1:12" ht="13.5">
      <c r="A97" s="1">
        <v>0</v>
      </c>
      <c r="B97" t="s">
        <v>118</v>
      </c>
      <c r="C97" s="1">
        <v>51</v>
      </c>
      <c r="D97" t="s">
        <v>279</v>
      </c>
      <c r="E97" s="1">
        <v>27</v>
      </c>
      <c r="F97" s="137"/>
      <c r="H97" s="138" t="s">
        <v>24</v>
      </c>
      <c r="I97" s="138" t="s">
        <v>132</v>
      </c>
      <c r="J97" s="138"/>
      <c r="K97" s="1" t="s">
        <v>137</v>
      </c>
      <c r="L97" s="46">
        <f>Caractéristiques!$E$12+10-Caractéristiques!$I$14</f>
        <v>13</v>
      </c>
    </row>
    <row r="98" spans="1:12" ht="13.5">
      <c r="A98" s="1">
        <v>0</v>
      </c>
      <c r="B98" t="s">
        <v>121</v>
      </c>
      <c r="C98" s="1">
        <v>52</v>
      </c>
      <c r="D98" t="s">
        <v>280</v>
      </c>
      <c r="E98" s="1">
        <v>21</v>
      </c>
      <c r="F98" s="137"/>
      <c r="H98" s="138" t="s">
        <v>165</v>
      </c>
      <c r="I98" s="138" t="s">
        <v>40</v>
      </c>
      <c r="J98" s="138"/>
      <c r="K98" s="1" t="s">
        <v>281</v>
      </c>
      <c r="L98" s="46">
        <f>Caractéristiques!$E$12+Caractéristiques!$I$14</f>
        <v>29</v>
      </c>
    </row>
    <row r="99" spans="1:12" ht="13.5">
      <c r="A99" s="1">
        <v>0</v>
      </c>
      <c r="B99" t="s">
        <v>118</v>
      </c>
      <c r="C99" s="1">
        <v>53</v>
      </c>
      <c r="D99" t="s">
        <v>282</v>
      </c>
      <c r="E99" s="1">
        <v>11</v>
      </c>
      <c r="F99" s="137"/>
      <c r="H99" s="138" t="s">
        <v>24</v>
      </c>
      <c r="I99" s="138" t="s">
        <v>34</v>
      </c>
      <c r="J99" s="138"/>
      <c r="K99" s="1" t="s">
        <v>283</v>
      </c>
      <c r="L99" s="46">
        <f>Caractéristiques!$E$12+Caractéristiques!$I$22</f>
        <v>24</v>
      </c>
    </row>
    <row r="100" spans="1:12" ht="13.5">
      <c r="A100" s="1">
        <v>0</v>
      </c>
      <c r="B100" t="s">
        <v>118</v>
      </c>
      <c r="C100" s="1">
        <v>54</v>
      </c>
      <c r="D100" t="s">
        <v>284</v>
      </c>
      <c r="E100" s="1">
        <v>10</v>
      </c>
      <c r="F100" s="137"/>
      <c r="H100" s="138" t="s">
        <v>24</v>
      </c>
      <c r="I100" s="138" t="s">
        <v>37</v>
      </c>
      <c r="J100" s="138"/>
      <c r="K100" s="1" t="s">
        <v>285</v>
      </c>
      <c r="L100" s="46">
        <f>Caractéristiques!$I$16+10-Caractéristiques!$I$12</f>
        <v>8</v>
      </c>
    </row>
    <row r="101" spans="1:12" ht="13.5">
      <c r="A101" s="1">
        <v>0</v>
      </c>
      <c r="B101" t="s">
        <v>118</v>
      </c>
      <c r="C101" s="1">
        <v>55</v>
      </c>
      <c r="D101" t="s">
        <v>286</v>
      </c>
      <c r="E101" s="1">
        <v>0</v>
      </c>
      <c r="F101" s="137"/>
      <c r="H101" s="138" t="s">
        <v>37</v>
      </c>
      <c r="I101" s="138" t="s">
        <v>30</v>
      </c>
      <c r="J101" s="138"/>
      <c r="K101" s="1" t="s">
        <v>222</v>
      </c>
      <c r="L101" s="46">
        <f>Caractéristiques!$I$22+Caractéristiques!$E$24</f>
        <v>20</v>
      </c>
    </row>
    <row r="102" spans="1:12" ht="13.5">
      <c r="A102" s="1">
        <v>3</v>
      </c>
      <c r="B102" t="s">
        <v>124</v>
      </c>
      <c r="C102" s="1">
        <v>179</v>
      </c>
      <c r="D102" t="s">
        <v>287</v>
      </c>
      <c r="F102" s="137"/>
      <c r="H102" s="138" t="s">
        <v>34</v>
      </c>
      <c r="I102" s="138" t="s">
        <v>132</v>
      </c>
      <c r="J102" s="138"/>
      <c r="K102" s="1" t="s">
        <v>288</v>
      </c>
      <c r="L102" s="46">
        <f>Caractéristiques!$E$20+Caractéristiques!$I$14</f>
        <v>24</v>
      </c>
    </row>
    <row r="103" spans="1:12" ht="13.5">
      <c r="A103" s="1">
        <v>0</v>
      </c>
      <c r="B103" t="s">
        <v>135</v>
      </c>
      <c r="C103" s="1">
        <v>56</v>
      </c>
      <c r="D103" t="s">
        <v>289</v>
      </c>
      <c r="E103" s="1">
        <v>36</v>
      </c>
      <c r="F103" s="137"/>
      <c r="H103" s="138" t="s">
        <v>132</v>
      </c>
      <c r="I103" s="138" t="s">
        <v>132</v>
      </c>
      <c r="J103" s="138"/>
      <c r="K103" s="1" t="s">
        <v>290</v>
      </c>
      <c r="L103" s="46">
        <f>Caractéristiques!$E$12+Caractéristiques!$E$20</f>
        <v>27</v>
      </c>
    </row>
    <row r="104" spans="1:12" ht="13.5">
      <c r="A104" s="1">
        <v>1</v>
      </c>
      <c r="B104" t="s">
        <v>135</v>
      </c>
      <c r="C104" s="1">
        <v>129</v>
      </c>
      <c r="D104" t="s">
        <v>291</v>
      </c>
      <c r="E104" s="1">
        <v>8</v>
      </c>
      <c r="F104" s="137"/>
      <c r="H104" s="138" t="s">
        <v>24</v>
      </c>
      <c r="I104" s="138" t="s">
        <v>132</v>
      </c>
      <c r="J104" s="138"/>
      <c r="K104" s="1" t="s">
        <v>137</v>
      </c>
      <c r="L104" s="46">
        <f>Caractéristiques!$E$20+Caractéristiques!$I$18</f>
        <v>30</v>
      </c>
    </row>
    <row r="105" spans="1:12" ht="13.5">
      <c r="A105" s="1">
        <v>1</v>
      </c>
      <c r="B105" t="s">
        <v>124</v>
      </c>
      <c r="C105" s="1">
        <v>130</v>
      </c>
      <c r="D105" t="s">
        <v>292</v>
      </c>
      <c r="E105" s="1">
        <v>0</v>
      </c>
      <c r="F105" s="137"/>
      <c r="H105" s="138" t="s">
        <v>37</v>
      </c>
      <c r="I105" s="138" t="s">
        <v>43</v>
      </c>
      <c r="J105" s="138"/>
      <c r="K105" s="1" t="s">
        <v>123</v>
      </c>
      <c r="L105" s="46">
        <f>Caractéristiques!$E$20+Caractéristiques!$I$18</f>
        <v>30</v>
      </c>
    </row>
    <row r="106" spans="1:12" ht="13.5">
      <c r="A106" s="1">
        <v>0</v>
      </c>
      <c r="B106" t="s">
        <v>118</v>
      </c>
      <c r="C106" s="1">
        <v>57</v>
      </c>
      <c r="D106" t="s">
        <v>293</v>
      </c>
      <c r="E106" s="1">
        <v>0</v>
      </c>
      <c r="F106" s="137"/>
      <c r="H106" s="138" t="s">
        <v>31</v>
      </c>
      <c r="I106" s="138" t="s">
        <v>43</v>
      </c>
      <c r="J106" s="138"/>
      <c r="K106" s="1" t="s">
        <v>294</v>
      </c>
      <c r="L106" s="46">
        <f>Caractéristiques!$E$20+Caractéristiques!$E$18</f>
        <v>22</v>
      </c>
    </row>
    <row r="107" spans="1:12" ht="13.5">
      <c r="A107" s="1">
        <v>4</v>
      </c>
      <c r="B107" t="s">
        <v>124</v>
      </c>
      <c r="C107" s="1">
        <v>190</v>
      </c>
      <c r="D107" t="s">
        <v>295</v>
      </c>
      <c r="F107" s="137"/>
      <c r="H107" s="138" t="s">
        <v>132</v>
      </c>
      <c r="I107" s="138" t="s">
        <v>34</v>
      </c>
      <c r="J107" s="138"/>
      <c r="K107" s="1" t="s">
        <v>161</v>
      </c>
      <c r="L107" s="46">
        <f>Caractéristiques!$I$12+Caractéristiques!$E$20</f>
        <v>32</v>
      </c>
    </row>
    <row r="108" spans="1:12" ht="13.5">
      <c r="A108" s="1">
        <v>5</v>
      </c>
      <c r="B108" t="s">
        <v>195</v>
      </c>
      <c r="C108" s="1">
        <v>204</v>
      </c>
      <c r="D108" t="s">
        <v>296</v>
      </c>
      <c r="F108" s="137"/>
      <c r="H108" s="138" t="s">
        <v>132</v>
      </c>
      <c r="I108" s="138" t="s">
        <v>30</v>
      </c>
      <c r="J108" s="138"/>
      <c r="K108" s="1" t="s">
        <v>210</v>
      </c>
      <c r="L108" s="46">
        <f>Caractéristiques!$E$20+Caractéristiques!$I$18</f>
        <v>30</v>
      </c>
    </row>
    <row r="109" spans="1:12" ht="13.5">
      <c r="A109" s="1">
        <v>0</v>
      </c>
      <c r="B109" t="s">
        <v>135</v>
      </c>
      <c r="C109" s="1">
        <v>58</v>
      </c>
      <c r="D109" t="s">
        <v>297</v>
      </c>
      <c r="E109" s="1">
        <v>34</v>
      </c>
      <c r="F109" s="137"/>
      <c r="H109" s="138" t="s">
        <v>133</v>
      </c>
      <c r="I109" s="138" t="s">
        <v>132</v>
      </c>
      <c r="J109" s="138"/>
      <c r="K109" s="1" t="s">
        <v>298</v>
      </c>
      <c r="L109" s="46">
        <f>Caractéristiques!$E$20+Caractéristiques!$E$12</f>
        <v>27</v>
      </c>
    </row>
    <row r="110" spans="1:12" ht="13.5">
      <c r="A110" s="1">
        <v>6</v>
      </c>
      <c r="B110" t="s">
        <v>124</v>
      </c>
      <c r="C110" s="1">
        <v>218</v>
      </c>
      <c r="D110" t="s">
        <v>299</v>
      </c>
      <c r="F110" s="137"/>
      <c r="H110" s="138" t="s">
        <v>23</v>
      </c>
      <c r="I110" s="138" t="s">
        <v>30</v>
      </c>
      <c r="J110" s="138"/>
      <c r="K110" s="1" t="s">
        <v>300</v>
      </c>
      <c r="L110" s="46">
        <f>2*Caractéristiques!$E$20</f>
        <v>22</v>
      </c>
    </row>
    <row r="111" spans="1:12" ht="13.5">
      <c r="A111" s="1">
        <v>6</v>
      </c>
      <c r="B111" t="s">
        <v>124</v>
      </c>
      <c r="C111" s="1">
        <v>219</v>
      </c>
      <c r="D111" t="s">
        <v>301</v>
      </c>
      <c r="F111" s="137"/>
      <c r="H111" s="138" t="s">
        <v>23</v>
      </c>
      <c r="I111" s="138" t="s">
        <v>30</v>
      </c>
      <c r="J111" s="138"/>
      <c r="K111" s="1" t="s">
        <v>300</v>
      </c>
      <c r="L111" s="46">
        <f>Caractéristiques!$E$12+Caractéristiques!$I$24</f>
        <v>39</v>
      </c>
    </row>
    <row r="112" spans="1:12" ht="13.5">
      <c r="A112" s="1">
        <v>6</v>
      </c>
      <c r="B112" t="s">
        <v>124</v>
      </c>
      <c r="C112" s="1">
        <v>220</v>
      </c>
      <c r="D112" t="s">
        <v>302</v>
      </c>
      <c r="F112" s="137"/>
      <c r="H112" s="138" t="s">
        <v>23</v>
      </c>
      <c r="I112" s="138" t="s">
        <v>30</v>
      </c>
      <c r="J112" s="138"/>
      <c r="K112" s="1" t="s">
        <v>300</v>
      </c>
      <c r="L112" s="46">
        <f>Caractéristiques!$E$20+Caractéristiques!$I$16</f>
        <v>30</v>
      </c>
    </row>
    <row r="113" spans="1:12" ht="13.5">
      <c r="A113" s="1">
        <v>6</v>
      </c>
      <c r="B113" t="s">
        <v>124</v>
      </c>
      <c r="C113" s="1">
        <v>221</v>
      </c>
      <c r="D113" t="s">
        <v>303</v>
      </c>
      <c r="F113" s="137"/>
      <c r="H113" s="138" t="s">
        <v>23</v>
      </c>
      <c r="I113" s="138" t="s">
        <v>30</v>
      </c>
      <c r="J113" s="138"/>
      <c r="K113" s="1" t="s">
        <v>300</v>
      </c>
      <c r="L113" s="46">
        <f>Caractéristiques!$E$12+Caractéristiques!$E$20</f>
        <v>27</v>
      </c>
    </row>
    <row r="114" spans="1:12" ht="13.5">
      <c r="A114" s="1">
        <v>0</v>
      </c>
      <c r="B114" t="s">
        <v>121</v>
      </c>
      <c r="C114" s="1">
        <v>59</v>
      </c>
      <c r="D114" t="s">
        <v>304</v>
      </c>
      <c r="E114" s="1">
        <v>1</v>
      </c>
      <c r="F114" s="137"/>
      <c r="H114" s="138" t="s">
        <v>24</v>
      </c>
      <c r="I114" s="138" t="s">
        <v>165</v>
      </c>
      <c r="J114" s="138"/>
      <c r="K114" s="1" t="s">
        <v>170</v>
      </c>
      <c r="L114" s="46">
        <f>Caractéristiques!$E$20+Caractéristiques!$E$12</f>
        <v>27</v>
      </c>
    </row>
    <row r="115" spans="1:12" ht="13.5">
      <c r="A115" s="1">
        <v>5</v>
      </c>
      <c r="B115" t="s">
        <v>195</v>
      </c>
      <c r="C115" s="1">
        <v>205</v>
      </c>
      <c r="D115" t="s">
        <v>305</v>
      </c>
      <c r="E115" s="1">
        <v>5</v>
      </c>
      <c r="F115" s="137"/>
      <c r="H115" s="138" t="s">
        <v>37</v>
      </c>
      <c r="I115" s="138" t="s">
        <v>24</v>
      </c>
      <c r="J115" s="138"/>
      <c r="K115" s="1" t="s">
        <v>142</v>
      </c>
      <c r="L115" s="46">
        <f>Caractéristiques!$I$12+Caractéristiques!$E$12</f>
        <v>37</v>
      </c>
    </row>
    <row r="116" spans="1:12" ht="13.5">
      <c r="A116" s="1">
        <v>6</v>
      </c>
      <c r="B116" t="s">
        <v>195</v>
      </c>
      <c r="C116" s="1">
        <v>216</v>
      </c>
      <c r="D116" t="s">
        <v>306</v>
      </c>
      <c r="F116" s="137"/>
      <c r="H116" s="138" t="s">
        <v>37</v>
      </c>
      <c r="I116" s="138" t="s">
        <v>132</v>
      </c>
      <c r="J116" s="138"/>
      <c r="K116" s="1" t="s">
        <v>259</v>
      </c>
      <c r="L116" s="46">
        <f>Caractéristiques!$E$20+Caractéristiques!$I$18</f>
        <v>30</v>
      </c>
    </row>
    <row r="117" spans="1:12" ht="13.5">
      <c r="A117" s="1">
        <v>0</v>
      </c>
      <c r="B117" t="s">
        <v>121</v>
      </c>
      <c r="C117" s="1">
        <v>60</v>
      </c>
      <c r="D117" t="s">
        <v>307</v>
      </c>
      <c r="E117" s="1">
        <v>38</v>
      </c>
      <c r="F117" s="137"/>
      <c r="H117" s="138" t="s">
        <v>23</v>
      </c>
      <c r="I117" s="138" t="s">
        <v>165</v>
      </c>
      <c r="J117" s="138"/>
      <c r="K117" s="1" t="s">
        <v>184</v>
      </c>
      <c r="L117" s="46">
        <f>Caractéristiques!$E$20+Caractéristiques!$I$12</f>
        <v>32</v>
      </c>
    </row>
    <row r="118" spans="1:12" ht="13.5">
      <c r="A118" s="1">
        <v>4</v>
      </c>
      <c r="B118" t="s">
        <v>207</v>
      </c>
      <c r="C118" s="1">
        <v>186</v>
      </c>
      <c r="D118" t="s">
        <v>308</v>
      </c>
      <c r="E118" s="1">
        <v>11</v>
      </c>
      <c r="F118" s="137"/>
      <c r="H118" s="138" t="s">
        <v>132</v>
      </c>
      <c r="I118" s="138" t="s">
        <v>37</v>
      </c>
      <c r="J118" s="138"/>
      <c r="K118" s="1" t="s">
        <v>139</v>
      </c>
      <c r="L118" s="46">
        <f>Caractéristiques!$I$12+Caractéristiques!$E$20</f>
        <v>32</v>
      </c>
    </row>
    <row r="119" spans="1:12" ht="13.5">
      <c r="A119" s="1">
        <v>0</v>
      </c>
      <c r="B119" t="s">
        <v>121</v>
      </c>
      <c r="C119" s="1">
        <v>61</v>
      </c>
      <c r="D119" t="s">
        <v>309</v>
      </c>
      <c r="E119" s="1">
        <v>11</v>
      </c>
      <c r="F119" s="137"/>
      <c r="H119" s="138" t="s">
        <v>190</v>
      </c>
      <c r="I119" s="138" t="s">
        <v>165</v>
      </c>
      <c r="J119" s="138"/>
      <c r="K119" s="1" t="s">
        <v>205</v>
      </c>
      <c r="L119" s="46">
        <f>((Caractéristiques!$E$20+Caractéristiques!$E$24)/2)+Caractéristiques!$I$24</f>
        <v>34.5</v>
      </c>
    </row>
    <row r="120" spans="1:12" ht="13.5">
      <c r="A120" s="1">
        <v>0</v>
      </c>
      <c r="B120" t="s">
        <v>121</v>
      </c>
      <c r="C120" s="1">
        <v>62</v>
      </c>
      <c r="D120" t="s">
        <v>310</v>
      </c>
      <c r="E120" s="1">
        <v>17</v>
      </c>
      <c r="F120" s="137"/>
      <c r="H120" s="138" t="s">
        <v>133</v>
      </c>
      <c r="I120" s="138" t="s">
        <v>154</v>
      </c>
      <c r="J120" s="138"/>
      <c r="K120" s="1" t="s">
        <v>155</v>
      </c>
      <c r="L120" s="46">
        <f>Caractéristiques!$E$20+Caractéristiques!$E$18</f>
        <v>22</v>
      </c>
    </row>
    <row r="121" spans="1:12" ht="13.5">
      <c r="A121" s="1">
        <v>0</v>
      </c>
      <c r="B121" t="s">
        <v>118</v>
      </c>
      <c r="C121" s="1">
        <v>63</v>
      </c>
      <c r="D121" t="s">
        <v>311</v>
      </c>
      <c r="E121" s="1">
        <v>0</v>
      </c>
      <c r="F121" s="137"/>
      <c r="H121" s="138" t="s">
        <v>34</v>
      </c>
      <c r="I121" s="138" t="s">
        <v>37</v>
      </c>
      <c r="J121" s="138"/>
      <c r="K121" s="1" t="s">
        <v>126</v>
      </c>
      <c r="L121" s="46">
        <f>Caractéristiques!$E$20+Caractéristiques!$I$12</f>
        <v>32</v>
      </c>
    </row>
    <row r="122" spans="1:12" ht="13.5">
      <c r="A122" s="1">
        <v>0</v>
      </c>
      <c r="B122" t="s">
        <v>140</v>
      </c>
      <c r="C122" s="1">
        <v>64</v>
      </c>
      <c r="D122" t="s">
        <v>312</v>
      </c>
      <c r="E122" s="1">
        <v>0</v>
      </c>
      <c r="F122" s="137"/>
      <c r="H122" s="138" t="s">
        <v>31</v>
      </c>
      <c r="I122" s="138" t="s">
        <v>37</v>
      </c>
      <c r="J122" s="138"/>
      <c r="K122" s="1" t="s">
        <v>120</v>
      </c>
      <c r="L122" s="46">
        <f>Caractéristiques!$E$20+Caractéristiques!$I$12</f>
        <v>32</v>
      </c>
    </row>
    <row r="123" spans="1:12" ht="13.5">
      <c r="A123" s="1">
        <v>0</v>
      </c>
      <c r="B123" t="s">
        <v>121</v>
      </c>
      <c r="C123" s="1">
        <v>65</v>
      </c>
      <c r="D123" t="s">
        <v>313</v>
      </c>
      <c r="E123" s="1">
        <v>10</v>
      </c>
      <c r="F123" s="137"/>
      <c r="H123" s="138" t="s">
        <v>24</v>
      </c>
      <c r="I123" s="138" t="s">
        <v>165</v>
      </c>
      <c r="J123" s="138"/>
      <c r="K123" s="1" t="s">
        <v>170</v>
      </c>
      <c r="L123" s="46">
        <f>Caractéristiques!$E$20+Caractéristiques!$I$12</f>
        <v>32</v>
      </c>
    </row>
    <row r="124" spans="1:12" ht="13.5">
      <c r="A124" s="1">
        <v>1</v>
      </c>
      <c r="B124" t="s">
        <v>121</v>
      </c>
      <c r="C124" s="1">
        <v>131</v>
      </c>
      <c r="D124" t="s">
        <v>314</v>
      </c>
      <c r="E124" s="1">
        <v>14</v>
      </c>
      <c r="F124" s="137"/>
      <c r="H124" s="138" t="s">
        <v>165</v>
      </c>
      <c r="I124" s="138" t="s">
        <v>133</v>
      </c>
      <c r="J124" s="138"/>
      <c r="K124" s="1" t="s">
        <v>255</v>
      </c>
      <c r="L124" s="46">
        <f>Caractéristiques!$E$20+Caractéristiques!$E$12</f>
        <v>27</v>
      </c>
    </row>
    <row r="125" spans="1:12" ht="13.5">
      <c r="A125" s="1">
        <v>1</v>
      </c>
      <c r="B125" t="s">
        <v>176</v>
      </c>
      <c r="C125" s="1">
        <v>132</v>
      </c>
      <c r="D125" t="s">
        <v>315</v>
      </c>
      <c r="E125" s="1">
        <v>4</v>
      </c>
      <c r="F125" s="137"/>
      <c r="H125" s="138" t="s">
        <v>31</v>
      </c>
      <c r="I125" s="138" t="s">
        <v>37</v>
      </c>
      <c r="J125" s="138"/>
      <c r="K125" s="1" t="s">
        <v>120</v>
      </c>
      <c r="L125" s="46">
        <f>Caractéristiques!$E$20+Caractéristiques!$E$12</f>
        <v>27</v>
      </c>
    </row>
    <row r="126" spans="1:12" ht="13.5">
      <c r="A126" s="1">
        <v>0</v>
      </c>
      <c r="B126" t="s">
        <v>187</v>
      </c>
      <c r="C126" s="1">
        <v>66</v>
      </c>
      <c r="D126" t="s">
        <v>316</v>
      </c>
      <c r="E126" s="1">
        <v>23</v>
      </c>
      <c r="F126" s="137">
        <v>1</v>
      </c>
      <c r="H126" s="138" t="s">
        <v>23</v>
      </c>
      <c r="I126" s="138" t="s">
        <v>132</v>
      </c>
      <c r="J126" s="138"/>
      <c r="K126" s="1" t="s">
        <v>317</v>
      </c>
      <c r="L126" s="46">
        <f>Caractéristiques!$E$20+Caractéristiques!$E$18</f>
        <v>22</v>
      </c>
    </row>
    <row r="127" spans="1:12" ht="13.5">
      <c r="A127" s="1">
        <v>0</v>
      </c>
      <c r="B127" t="s">
        <v>127</v>
      </c>
      <c r="C127" s="1">
        <v>68</v>
      </c>
      <c r="D127" t="s">
        <v>318</v>
      </c>
      <c r="E127" s="1">
        <v>11</v>
      </c>
      <c r="F127" s="115"/>
      <c r="H127" s="138" t="s">
        <v>190</v>
      </c>
      <c r="I127" s="138" t="s">
        <v>23</v>
      </c>
      <c r="J127" s="138"/>
      <c r="K127" s="1" t="s">
        <v>319</v>
      </c>
      <c r="L127" s="46">
        <f>Caractéristiques!$E$18+Caractéristiques!$E$12</f>
        <v>27</v>
      </c>
    </row>
    <row r="128" spans="1:12" ht="13.5">
      <c r="A128" s="1">
        <v>2</v>
      </c>
      <c r="B128" t="s">
        <v>140</v>
      </c>
      <c r="C128" s="1">
        <v>147</v>
      </c>
      <c r="D128" t="s">
        <v>320</v>
      </c>
      <c r="E128" s="1">
        <v>0</v>
      </c>
      <c r="F128" s="137"/>
      <c r="H128" s="138" t="s">
        <v>37</v>
      </c>
      <c r="I128" s="138" t="s">
        <v>30</v>
      </c>
      <c r="J128" s="138"/>
      <c r="K128" s="1" t="s">
        <v>222</v>
      </c>
      <c r="L128" s="46">
        <f>Caractéristiques!$E$12+Caractéristiques!$E$18</f>
        <v>27</v>
      </c>
    </row>
    <row r="129" spans="1:12" ht="13.5">
      <c r="A129" s="1">
        <v>4</v>
      </c>
      <c r="B129" t="s">
        <v>207</v>
      </c>
      <c r="C129" s="1">
        <v>187</v>
      </c>
      <c r="D129" t="s">
        <v>321</v>
      </c>
      <c r="E129" s="1">
        <v>27</v>
      </c>
      <c r="F129" s="137"/>
      <c r="H129" s="138" t="s">
        <v>132</v>
      </c>
      <c r="I129" s="138" t="s">
        <v>23</v>
      </c>
      <c r="J129" s="138"/>
      <c r="K129" s="1" t="s">
        <v>262</v>
      </c>
      <c r="L129" s="46">
        <f>Caractéristiques!$I$12+Caractéristiques!$E$12</f>
        <v>37</v>
      </c>
    </row>
    <row r="130" spans="1:12" ht="13.5">
      <c r="A130" s="1">
        <v>0</v>
      </c>
      <c r="B130" t="s">
        <v>124</v>
      </c>
      <c r="C130" s="1">
        <v>69</v>
      </c>
      <c r="D130" t="s">
        <v>322</v>
      </c>
      <c r="E130" s="1">
        <v>0</v>
      </c>
      <c r="F130" s="137"/>
      <c r="H130" s="138" t="s">
        <v>34</v>
      </c>
      <c r="I130" s="138" t="s">
        <v>31</v>
      </c>
      <c r="J130" s="138"/>
      <c r="K130" s="1" t="s">
        <v>323</v>
      </c>
      <c r="L130" s="46">
        <f>Caractéristiques!$E$20+Caractéristiques!$E$12</f>
        <v>27</v>
      </c>
    </row>
    <row r="131" spans="1:12" ht="13.5">
      <c r="A131" s="1">
        <v>0</v>
      </c>
      <c r="B131" t="s">
        <v>121</v>
      </c>
      <c r="C131" s="1">
        <v>70</v>
      </c>
      <c r="D131" t="s">
        <v>324</v>
      </c>
      <c r="E131" s="1">
        <v>10</v>
      </c>
      <c r="F131" s="137"/>
      <c r="H131" s="138" t="s">
        <v>24</v>
      </c>
      <c r="I131" s="138" t="s">
        <v>37</v>
      </c>
      <c r="J131" s="138"/>
      <c r="K131" s="1" t="s">
        <v>285</v>
      </c>
      <c r="L131" s="46">
        <f>Caractéristiques!$E$20+Caractéristiques!$E$24</f>
        <v>23</v>
      </c>
    </row>
    <row r="132" spans="2:12" ht="13.5">
      <c r="B132" t="s">
        <v>124</v>
      </c>
      <c r="D132" t="s">
        <v>325</v>
      </c>
      <c r="F132" s="137"/>
      <c r="H132" s="138"/>
      <c r="I132" s="138"/>
      <c r="J132" s="138"/>
      <c r="L132" s="46">
        <f>Caractéristiques!$E$24+Caractéristiques!$E$20</f>
        <v>23</v>
      </c>
    </row>
    <row r="133" spans="2:12" ht="13.5">
      <c r="B133" t="s">
        <v>124</v>
      </c>
      <c r="D133" t="s">
        <v>326</v>
      </c>
      <c r="F133" s="137"/>
      <c r="H133" s="138"/>
      <c r="I133" s="138"/>
      <c r="J133" s="138"/>
      <c r="L133" s="46">
        <f>Caractéristiques!$I$12+Caractéristiques!$E$20</f>
        <v>32</v>
      </c>
    </row>
    <row r="134" spans="1:12" ht="13.5">
      <c r="A134" s="1">
        <v>1</v>
      </c>
      <c r="B134" t="s">
        <v>135</v>
      </c>
      <c r="C134" s="1">
        <v>135</v>
      </c>
      <c r="D134" t="s">
        <v>327</v>
      </c>
      <c r="E134" s="1">
        <v>30</v>
      </c>
      <c r="F134" s="137"/>
      <c r="H134" s="138" t="s">
        <v>132</v>
      </c>
      <c r="I134" s="138" t="s">
        <v>23</v>
      </c>
      <c r="J134" s="138"/>
      <c r="K134" s="1" t="s">
        <v>262</v>
      </c>
      <c r="L134" s="46">
        <f>Caractéristiques!$I$12+Caractéristiques!$E$20</f>
        <v>32</v>
      </c>
    </row>
    <row r="135" spans="1:12" ht="13.5">
      <c r="A135" s="1">
        <v>2</v>
      </c>
      <c r="B135" t="s">
        <v>176</v>
      </c>
      <c r="C135" s="1">
        <v>149</v>
      </c>
      <c r="D135" t="s">
        <v>328</v>
      </c>
      <c r="E135" s="1">
        <v>6</v>
      </c>
      <c r="F135" s="137"/>
      <c r="H135" s="138" t="s">
        <v>37</v>
      </c>
      <c r="I135" s="138" t="s">
        <v>132</v>
      </c>
      <c r="J135" s="138"/>
      <c r="K135" s="1" t="s">
        <v>259</v>
      </c>
      <c r="L135" s="46">
        <f>Caractéristiques!$E$18+Caractéristiques!$E$20</f>
        <v>22</v>
      </c>
    </row>
    <row r="136" spans="1:12" ht="13.5">
      <c r="A136" s="1">
        <v>2</v>
      </c>
      <c r="B136" t="s">
        <v>195</v>
      </c>
      <c r="C136" s="1">
        <v>150</v>
      </c>
      <c r="D136" t="s">
        <v>329</v>
      </c>
      <c r="E136" s="1">
        <v>22</v>
      </c>
      <c r="F136" s="137"/>
      <c r="H136" s="138" t="s">
        <v>132</v>
      </c>
      <c r="I136" s="138" t="s">
        <v>30</v>
      </c>
      <c r="J136" s="138"/>
      <c r="K136" s="1" t="s">
        <v>210</v>
      </c>
      <c r="L136" s="46">
        <f>Caractéristiques!$E$18+Caractéristiques!$E$20</f>
        <v>22</v>
      </c>
    </row>
    <row r="137" spans="1:12" ht="13.5">
      <c r="A137" s="1">
        <v>0</v>
      </c>
      <c r="B137" t="s">
        <v>187</v>
      </c>
      <c r="C137" s="1">
        <v>67</v>
      </c>
      <c r="D137" t="s">
        <v>330</v>
      </c>
      <c r="E137" s="1">
        <v>21</v>
      </c>
      <c r="F137" s="137"/>
      <c r="H137" s="138" t="s">
        <v>133</v>
      </c>
      <c r="I137" s="138" t="s">
        <v>132</v>
      </c>
      <c r="J137" s="138"/>
      <c r="K137" s="1" t="s">
        <v>298</v>
      </c>
      <c r="L137" s="46">
        <f>Caractéristiques!$E$18+Caractéristiques!$E$20</f>
        <v>22</v>
      </c>
    </row>
    <row r="138" spans="1:12" ht="13.5">
      <c r="A138" s="1">
        <v>0</v>
      </c>
      <c r="B138" t="s">
        <v>118</v>
      </c>
      <c r="C138" s="1">
        <v>75</v>
      </c>
      <c r="D138" t="s">
        <v>331</v>
      </c>
      <c r="E138" s="1">
        <v>30</v>
      </c>
      <c r="F138" s="137"/>
      <c r="H138" s="138" t="s">
        <v>154</v>
      </c>
      <c r="I138" s="138" t="s">
        <v>229</v>
      </c>
      <c r="J138" s="138"/>
      <c r="K138" s="1" t="s">
        <v>332</v>
      </c>
      <c r="L138" s="46">
        <f>Caractéristiques!$E$18+Caractéristiques!$E$20</f>
        <v>22</v>
      </c>
    </row>
    <row r="139" spans="1:12" ht="13.5">
      <c r="A139" s="1">
        <v>0</v>
      </c>
      <c r="B139" t="s">
        <v>118</v>
      </c>
      <c r="C139" s="1">
        <v>71</v>
      </c>
      <c r="D139" t="s">
        <v>333</v>
      </c>
      <c r="E139" s="1">
        <v>27</v>
      </c>
      <c r="F139" s="137"/>
      <c r="H139" s="138" t="s">
        <v>154</v>
      </c>
      <c r="I139" s="138" t="s">
        <v>235</v>
      </c>
      <c r="J139" s="138"/>
      <c r="K139" s="1" t="s">
        <v>334</v>
      </c>
      <c r="L139" s="46">
        <f>Caractéristiques!$I$12+Caractéristiques!$E$18</f>
        <v>32</v>
      </c>
    </row>
    <row r="140" spans="1:12" ht="13.5">
      <c r="A140" s="1">
        <v>0</v>
      </c>
      <c r="B140" t="s">
        <v>118</v>
      </c>
      <c r="C140" s="1">
        <v>72</v>
      </c>
      <c r="D140" t="s">
        <v>335</v>
      </c>
      <c r="E140" s="1">
        <v>28</v>
      </c>
      <c r="F140" s="137"/>
      <c r="H140" s="138" t="s">
        <v>154</v>
      </c>
      <c r="I140" s="138" t="s">
        <v>238</v>
      </c>
      <c r="J140" s="138"/>
      <c r="K140" s="1" t="s">
        <v>336</v>
      </c>
      <c r="L140" s="46">
        <f>Caractéristiques!$I$12+Caractéristiques!$E$18</f>
        <v>32</v>
      </c>
    </row>
    <row r="141" spans="1:12" ht="13.5">
      <c r="A141" s="1">
        <v>0</v>
      </c>
      <c r="B141" t="s">
        <v>118</v>
      </c>
      <c r="C141" s="1">
        <v>73</v>
      </c>
      <c r="D141" t="s">
        <v>337</v>
      </c>
      <c r="E141" s="1">
        <v>25</v>
      </c>
      <c r="F141" s="137"/>
      <c r="H141" s="138" t="s">
        <v>154</v>
      </c>
      <c r="I141" s="138" t="s">
        <v>232</v>
      </c>
      <c r="J141" s="138"/>
      <c r="K141" s="1" t="s">
        <v>338</v>
      </c>
      <c r="L141" s="46">
        <f>Caractéristiques!$I$12+Caractéristiques!$E$18</f>
        <v>32</v>
      </c>
    </row>
    <row r="142" spans="1:12" ht="13.5">
      <c r="A142" s="1">
        <v>0</v>
      </c>
      <c r="B142" t="s">
        <v>135</v>
      </c>
      <c r="C142" s="1">
        <v>75</v>
      </c>
      <c r="D142" t="s">
        <v>339</v>
      </c>
      <c r="E142" s="1">
        <v>75</v>
      </c>
      <c r="F142" s="137"/>
      <c r="H142" s="138" t="s">
        <v>132</v>
      </c>
      <c r="I142" s="138" t="s">
        <v>132</v>
      </c>
      <c r="J142" s="138"/>
      <c r="K142" s="1" t="s">
        <v>340</v>
      </c>
      <c r="L142" s="46">
        <f>Caractéristiques!$I$12+Caractéristiques!$E$18</f>
        <v>32</v>
      </c>
    </row>
    <row r="143" spans="1:12" ht="13.5">
      <c r="A143" s="1">
        <v>1</v>
      </c>
      <c r="B143" t="s">
        <v>176</v>
      </c>
      <c r="C143" s="1">
        <v>133</v>
      </c>
      <c r="D143" t="s">
        <v>341</v>
      </c>
      <c r="E143" s="1">
        <v>4</v>
      </c>
      <c r="F143" s="137"/>
      <c r="H143" s="138" t="s">
        <v>37</v>
      </c>
      <c r="I143" s="138" t="s">
        <v>31</v>
      </c>
      <c r="J143" s="138"/>
      <c r="K143" s="1" t="s">
        <v>272</v>
      </c>
      <c r="L143" s="46">
        <f>Caractéristiques!$I$12+Caractéristiques!$E$18</f>
        <v>32</v>
      </c>
    </row>
    <row r="144" spans="1:12" ht="13.5">
      <c r="A144" s="1">
        <v>1</v>
      </c>
      <c r="B144" t="s">
        <v>176</v>
      </c>
      <c r="C144" s="1">
        <v>134</v>
      </c>
      <c r="D144" t="s">
        <v>342</v>
      </c>
      <c r="E144" s="1">
        <v>8</v>
      </c>
      <c r="F144" s="137"/>
      <c r="H144" s="138" t="s">
        <v>132</v>
      </c>
      <c r="I144" s="138" t="s">
        <v>31</v>
      </c>
      <c r="J144" s="138"/>
      <c r="K144" s="1" t="s">
        <v>343</v>
      </c>
      <c r="L144" s="46">
        <f>Caractéristiques!$I$12+Caractéristiques!$I$16</f>
        <v>40</v>
      </c>
    </row>
    <row r="145" spans="1:12" ht="13.5">
      <c r="A145" s="1">
        <v>2</v>
      </c>
      <c r="B145" t="s">
        <v>135</v>
      </c>
      <c r="C145" s="1">
        <v>151</v>
      </c>
      <c r="D145" t="s">
        <v>344</v>
      </c>
      <c r="E145" s="1">
        <v>7</v>
      </c>
      <c r="F145" s="137"/>
      <c r="H145" s="138" t="s">
        <v>132</v>
      </c>
      <c r="I145" s="138" t="s">
        <v>154</v>
      </c>
      <c r="J145" s="138"/>
      <c r="K145" s="1" t="s">
        <v>194</v>
      </c>
      <c r="L145" s="46">
        <f>Caractéristiques!$E$12+Caractéristiques!$I$12</f>
        <v>37</v>
      </c>
    </row>
    <row r="146" spans="1:12" ht="13.5">
      <c r="A146" s="1">
        <v>3</v>
      </c>
      <c r="B146" t="s">
        <v>124</v>
      </c>
      <c r="C146" s="1">
        <v>171</v>
      </c>
      <c r="D146" t="s">
        <v>345</v>
      </c>
      <c r="E146" s="1">
        <v>0</v>
      </c>
      <c r="F146" s="137"/>
      <c r="H146" s="138" t="s">
        <v>132</v>
      </c>
      <c r="I146" s="138" t="s">
        <v>34</v>
      </c>
      <c r="J146" s="138"/>
      <c r="K146" s="1" t="s">
        <v>161</v>
      </c>
      <c r="L146" s="46">
        <f>Caractéristiques!$I$12+Caractéristiques!$E$18</f>
        <v>32</v>
      </c>
    </row>
    <row r="147" spans="1:14" ht="13.5">
      <c r="A147" s="1">
        <v>0</v>
      </c>
      <c r="B147" t="s">
        <v>124</v>
      </c>
      <c r="C147" s="1">
        <v>76</v>
      </c>
      <c r="D147" t="s">
        <v>346</v>
      </c>
      <c r="E147" s="1">
        <v>1</v>
      </c>
      <c r="F147" s="137"/>
      <c r="H147" s="138" t="s">
        <v>31</v>
      </c>
      <c r="I147" s="138" t="s">
        <v>34</v>
      </c>
      <c r="J147" s="138"/>
      <c r="K147" s="1" t="s">
        <v>347</v>
      </c>
      <c r="L147" s="46">
        <f>Caractéristiques!$E$18+Caractéristiques!$I$12</f>
        <v>32</v>
      </c>
      <c r="M147">
        <f>Caractéristiques!A17+Caractéristiques!A19</f>
        <v>6</v>
      </c>
      <c r="N147">
        <f>M147+E147</f>
        <v>7</v>
      </c>
    </row>
    <row r="148" spans="1:12" ht="13.5">
      <c r="A148" s="1">
        <v>4</v>
      </c>
      <c r="B148" t="s">
        <v>124</v>
      </c>
      <c r="C148" s="1">
        <v>191</v>
      </c>
      <c r="D148" t="s">
        <v>348</v>
      </c>
      <c r="F148" s="137"/>
      <c r="H148" s="138" t="s">
        <v>132</v>
      </c>
      <c r="I148" s="138" t="s">
        <v>30</v>
      </c>
      <c r="J148" s="138"/>
      <c r="K148" s="1" t="s">
        <v>210</v>
      </c>
      <c r="L148" s="46">
        <f>Caractéristiques!$I$12+Caractéristiques!$E$18</f>
        <v>32</v>
      </c>
    </row>
    <row r="149" spans="1:12" ht="13.5">
      <c r="A149" s="1">
        <v>3</v>
      </c>
      <c r="B149" t="s">
        <v>124</v>
      </c>
      <c r="C149" s="1">
        <v>177</v>
      </c>
      <c r="D149" t="s">
        <v>349</v>
      </c>
      <c r="E149" s="1">
        <v>0</v>
      </c>
      <c r="F149" s="137"/>
      <c r="H149" s="138" t="s">
        <v>24</v>
      </c>
      <c r="I149" s="138" t="s">
        <v>132</v>
      </c>
      <c r="J149" s="138"/>
      <c r="K149" s="1" t="s">
        <v>137</v>
      </c>
      <c r="L149" s="46">
        <f>Caractéristiques!$I$12+Caractéristiques!$E$18</f>
        <v>32</v>
      </c>
    </row>
    <row r="150" spans="1:12" ht="13.5">
      <c r="A150" s="1">
        <v>0</v>
      </c>
      <c r="B150" t="s">
        <v>124</v>
      </c>
      <c r="C150" s="1">
        <v>77</v>
      </c>
      <c r="D150" t="s">
        <v>350</v>
      </c>
      <c r="E150" s="1">
        <v>6</v>
      </c>
      <c r="F150" s="137"/>
      <c r="H150" s="138" t="s">
        <v>132</v>
      </c>
      <c r="I150" s="138" t="s">
        <v>24</v>
      </c>
      <c r="J150" s="138"/>
      <c r="K150" s="1" t="s">
        <v>225</v>
      </c>
      <c r="L150" s="46">
        <f>Caractéristiques!$I$12+Caractéristiques!$E$18</f>
        <v>32</v>
      </c>
    </row>
    <row r="151" spans="1:12" ht="13.5">
      <c r="A151" s="1">
        <v>6</v>
      </c>
      <c r="B151" t="s">
        <v>124</v>
      </c>
      <c r="C151" s="1">
        <v>217</v>
      </c>
      <c r="D151" t="s">
        <v>351</v>
      </c>
      <c r="E151" s="1">
        <v>7</v>
      </c>
      <c r="F151" s="137"/>
      <c r="H151" s="138" t="s">
        <v>30</v>
      </c>
      <c r="I151" s="138" t="s">
        <v>132</v>
      </c>
      <c r="J151" s="138"/>
      <c r="K151" s="1" t="s">
        <v>264</v>
      </c>
      <c r="L151" s="46">
        <f>Caractéristiques!$I$12+Caractéristiques!$I$14</f>
        <v>34</v>
      </c>
    </row>
    <row r="152" spans="1:12" ht="13.5">
      <c r="A152" s="1">
        <v>5</v>
      </c>
      <c r="B152" t="s">
        <v>124</v>
      </c>
      <c r="C152" s="1">
        <v>206</v>
      </c>
      <c r="D152" t="s">
        <v>352</v>
      </c>
      <c r="E152" s="1">
        <v>7</v>
      </c>
      <c r="F152" s="137"/>
      <c r="H152" s="138" t="s">
        <v>30</v>
      </c>
      <c r="I152" s="138" t="s">
        <v>132</v>
      </c>
      <c r="J152" s="138"/>
      <c r="K152" s="1" t="s">
        <v>264</v>
      </c>
      <c r="L152" s="46">
        <f>Caractéristiques!$I$12+Caractéristiques!$E$18</f>
        <v>32</v>
      </c>
    </row>
    <row r="153" spans="1:12" ht="13.5">
      <c r="A153" s="1">
        <v>0</v>
      </c>
      <c r="B153" t="s">
        <v>195</v>
      </c>
      <c r="C153" s="1">
        <v>78</v>
      </c>
      <c r="D153" t="s">
        <v>353</v>
      </c>
      <c r="E153" s="1">
        <v>10</v>
      </c>
      <c r="F153" s="137"/>
      <c r="H153" s="138" t="s">
        <v>43</v>
      </c>
      <c r="I153" s="138" t="s">
        <v>34</v>
      </c>
      <c r="J153" s="138"/>
      <c r="K153" s="1" t="s">
        <v>354</v>
      </c>
      <c r="L153" s="46">
        <f>Caractéristiques!$I$16+Caractéristiques!$I$22</f>
        <v>27</v>
      </c>
    </row>
    <row r="154" spans="1:12" ht="13.5">
      <c r="A154" s="1">
        <v>4</v>
      </c>
      <c r="B154" t="s">
        <v>207</v>
      </c>
      <c r="C154" s="1">
        <v>188</v>
      </c>
      <c r="D154" t="s">
        <v>355</v>
      </c>
      <c r="E154" s="1">
        <v>15</v>
      </c>
      <c r="F154" s="137"/>
      <c r="H154" s="138" t="s">
        <v>132</v>
      </c>
      <c r="I154" s="138" t="s">
        <v>154</v>
      </c>
      <c r="J154" s="138"/>
      <c r="K154" s="1" t="s">
        <v>194</v>
      </c>
      <c r="L154" s="46">
        <f>Caractéristiques!$I$14+Caractéristiques!$I$12</f>
        <v>34</v>
      </c>
    </row>
    <row r="155" spans="1:12" ht="14.25">
      <c r="A155" s="1">
        <v>0</v>
      </c>
      <c r="B155" t="s">
        <v>187</v>
      </c>
      <c r="C155" s="1">
        <v>79</v>
      </c>
      <c r="D155" t="s">
        <v>356</v>
      </c>
      <c r="E155" s="1">
        <v>25</v>
      </c>
      <c r="F155" s="137">
        <v>1</v>
      </c>
      <c r="H155" s="138" t="s">
        <v>154</v>
      </c>
      <c r="I155" s="138" t="s">
        <v>133</v>
      </c>
      <c r="J155" s="138"/>
      <c r="K155" s="1" t="s">
        <v>357</v>
      </c>
      <c r="L155" s="46">
        <f>Caractéristiques!$I$12+Caractéristiques!$I$14</f>
        <v>34</v>
      </c>
    </row>
    <row r="156" spans="1:12" ht="13.5">
      <c r="A156" s="1">
        <v>0</v>
      </c>
      <c r="B156" t="s">
        <v>118</v>
      </c>
      <c r="C156" s="1">
        <v>80</v>
      </c>
      <c r="D156" t="s">
        <v>358</v>
      </c>
      <c r="E156" s="1">
        <v>5</v>
      </c>
      <c r="F156" s="137"/>
      <c r="H156" s="138" t="s">
        <v>24</v>
      </c>
      <c r="I156" s="138" t="s">
        <v>43</v>
      </c>
      <c r="J156" s="138"/>
      <c r="K156" s="1" t="s">
        <v>359</v>
      </c>
      <c r="L156" s="46">
        <f>Caractéristiques!$I$12+Caractéristiques!$E$18</f>
        <v>32</v>
      </c>
    </row>
    <row r="157" spans="1:12" ht="13.5">
      <c r="A157" s="1">
        <v>2</v>
      </c>
      <c r="B157" t="s">
        <v>118</v>
      </c>
      <c r="C157" s="1">
        <v>152</v>
      </c>
      <c r="D157" t="s">
        <v>360</v>
      </c>
      <c r="E157" s="1">
        <v>0</v>
      </c>
      <c r="F157" s="137"/>
      <c r="H157" s="138" t="s">
        <v>24</v>
      </c>
      <c r="I157" s="138" t="s">
        <v>37</v>
      </c>
      <c r="J157" s="138"/>
      <c r="K157" s="1" t="s">
        <v>285</v>
      </c>
      <c r="L157" s="46">
        <f>Caractéristiques!$I$12+Caractéristiques!$E$18</f>
        <v>32</v>
      </c>
    </row>
    <row r="158" spans="1:12" ht="13.5">
      <c r="A158" s="1">
        <v>2</v>
      </c>
      <c r="B158" t="s">
        <v>124</v>
      </c>
      <c r="C158" s="1">
        <v>153</v>
      </c>
      <c r="D158" t="s">
        <v>361</v>
      </c>
      <c r="E158" s="1">
        <v>0</v>
      </c>
      <c r="F158" s="137"/>
      <c r="H158" s="138" t="s">
        <v>34</v>
      </c>
      <c r="I158" s="138" t="s">
        <v>37</v>
      </c>
      <c r="J158" s="138"/>
      <c r="K158" s="1" t="s">
        <v>126</v>
      </c>
      <c r="L158" s="46">
        <f>Caractéristiques!$I$12+Caractéristiques!$E$18</f>
        <v>32</v>
      </c>
    </row>
    <row r="159" spans="1:12" ht="13.5">
      <c r="A159" s="1">
        <v>0</v>
      </c>
      <c r="B159" t="s">
        <v>140</v>
      </c>
      <c r="C159" s="1">
        <v>81</v>
      </c>
      <c r="D159" t="s">
        <v>362</v>
      </c>
      <c r="E159" s="1">
        <v>0</v>
      </c>
      <c r="F159" s="137"/>
      <c r="H159" s="138" t="s">
        <v>31</v>
      </c>
      <c r="I159" s="138" t="s">
        <v>34</v>
      </c>
      <c r="J159" s="138"/>
      <c r="K159" s="1" t="s">
        <v>347</v>
      </c>
      <c r="L159" s="46">
        <f>Caractéristiques!$I$12+Caractéristiques!$E$18</f>
        <v>32</v>
      </c>
    </row>
    <row r="160" spans="1:12" ht="13.5">
      <c r="A160" s="1">
        <v>0</v>
      </c>
      <c r="B160" t="s">
        <v>127</v>
      </c>
      <c r="C160" s="1">
        <v>82</v>
      </c>
      <c r="D160" t="s">
        <v>363</v>
      </c>
      <c r="E160" s="1">
        <v>0</v>
      </c>
      <c r="F160" s="137"/>
      <c r="H160" s="138" t="s">
        <v>31</v>
      </c>
      <c r="I160" s="138" t="s">
        <v>23</v>
      </c>
      <c r="J160" s="138"/>
      <c r="K160" s="1" t="s">
        <v>364</v>
      </c>
      <c r="L160" s="46">
        <f>Caractéristiques!$I$14+Caractéristiques!$I$12</f>
        <v>34</v>
      </c>
    </row>
    <row r="161" spans="1:12" ht="13.5">
      <c r="A161" s="1">
        <v>2</v>
      </c>
      <c r="B161" t="s">
        <v>195</v>
      </c>
      <c r="C161" s="1">
        <v>154</v>
      </c>
      <c r="D161" t="s">
        <v>365</v>
      </c>
      <c r="E161" s="1">
        <v>20</v>
      </c>
      <c r="F161" s="137"/>
      <c r="H161" s="138" t="s">
        <v>132</v>
      </c>
      <c r="I161" s="138" t="s">
        <v>132</v>
      </c>
      <c r="J161" s="138"/>
      <c r="K161" s="1" t="s">
        <v>290</v>
      </c>
      <c r="L161" s="46">
        <f>Caractéristiques!$I$16+Caractéristiques!$I$14</f>
        <v>32</v>
      </c>
    </row>
    <row r="162" spans="1:12" ht="13.5">
      <c r="A162" s="1">
        <v>0</v>
      </c>
      <c r="B162" t="s">
        <v>135</v>
      </c>
      <c r="C162" s="1">
        <v>83</v>
      </c>
      <c r="D162" t="s">
        <v>366</v>
      </c>
      <c r="E162" s="1">
        <v>35</v>
      </c>
      <c r="F162" s="137"/>
      <c r="H162" s="138" t="s">
        <v>23</v>
      </c>
      <c r="I162" s="138" t="s">
        <v>154</v>
      </c>
      <c r="J162" s="138"/>
      <c r="K162" s="1" t="s">
        <v>367</v>
      </c>
      <c r="L162" s="46">
        <f>Caractéristiques!$I$16+Caractéristiques!$I$14</f>
        <v>32</v>
      </c>
    </row>
    <row r="163" spans="1:12" ht="13.5">
      <c r="A163" s="1">
        <v>2</v>
      </c>
      <c r="B163" t="s">
        <v>135</v>
      </c>
      <c r="C163" s="1">
        <v>155</v>
      </c>
      <c r="D163" t="s">
        <v>368</v>
      </c>
      <c r="E163" s="1">
        <v>0</v>
      </c>
      <c r="F163" s="137"/>
      <c r="H163" s="138" t="s">
        <v>24</v>
      </c>
      <c r="I163" s="138" t="s">
        <v>34</v>
      </c>
      <c r="J163" s="138"/>
      <c r="K163" s="1" t="s">
        <v>283</v>
      </c>
      <c r="L163" s="46">
        <f>Caractéristiques!$I$16+Caractéristiques!$I$14</f>
        <v>32</v>
      </c>
    </row>
    <row r="164" spans="1:12" ht="13.5">
      <c r="A164" s="1">
        <v>1</v>
      </c>
      <c r="B164" t="s">
        <v>135</v>
      </c>
      <c r="C164" s="1">
        <v>136</v>
      </c>
      <c r="D164" t="s">
        <v>369</v>
      </c>
      <c r="E164" s="1">
        <v>22</v>
      </c>
      <c r="F164" s="137"/>
      <c r="H164" s="138" t="s">
        <v>132</v>
      </c>
      <c r="I164" s="138" t="s">
        <v>154</v>
      </c>
      <c r="J164" s="138"/>
      <c r="K164" s="1" t="s">
        <v>194</v>
      </c>
      <c r="L164" s="46">
        <f>Caractéristiques!$I$16+Caractéristiques!$I$14</f>
        <v>32</v>
      </c>
    </row>
    <row r="165" spans="1:11" ht="13.5">
      <c r="A165" s="1">
        <v>0</v>
      </c>
      <c r="B165" t="s">
        <v>118</v>
      </c>
      <c r="C165" s="1">
        <v>84</v>
      </c>
      <c r="D165" t="s">
        <v>370</v>
      </c>
      <c r="E165" s="1">
        <v>3</v>
      </c>
      <c r="F165" s="137"/>
      <c r="H165" s="138" t="s">
        <v>34</v>
      </c>
      <c r="I165" s="138" t="s">
        <v>37</v>
      </c>
      <c r="J165" s="138"/>
      <c r="K165" s="1" t="s">
        <v>126</v>
      </c>
    </row>
    <row r="166" spans="1:11" ht="13.5">
      <c r="A166" s="1">
        <v>0</v>
      </c>
      <c r="B166" t="s">
        <v>118</v>
      </c>
      <c r="C166" s="1">
        <v>85</v>
      </c>
      <c r="D166" t="s">
        <v>371</v>
      </c>
      <c r="E166" s="1">
        <v>11</v>
      </c>
      <c r="F166" s="137"/>
      <c r="H166" s="138" t="s">
        <v>24</v>
      </c>
      <c r="I166" s="138" t="s">
        <v>43</v>
      </c>
      <c r="J166" s="138"/>
      <c r="K166" s="1" t="s">
        <v>359</v>
      </c>
    </row>
    <row r="167" spans="1:11" ht="13.5">
      <c r="A167" s="1">
        <v>0</v>
      </c>
      <c r="B167" t="s">
        <v>121</v>
      </c>
      <c r="C167" s="1">
        <v>86</v>
      </c>
      <c r="D167" t="s">
        <v>372</v>
      </c>
      <c r="E167" s="1">
        <v>15</v>
      </c>
      <c r="F167" s="137"/>
      <c r="H167" s="138" t="s">
        <v>165</v>
      </c>
      <c r="I167" s="138" t="s">
        <v>133</v>
      </c>
      <c r="J167" s="138"/>
      <c r="K167" s="1" t="s">
        <v>255</v>
      </c>
    </row>
    <row r="168" spans="1:12" ht="13.5">
      <c r="A168" s="1">
        <v>2</v>
      </c>
      <c r="B168" t="s">
        <v>124</v>
      </c>
      <c r="C168" s="1">
        <v>158</v>
      </c>
      <c r="D168" t="s">
        <v>373</v>
      </c>
      <c r="E168" s="1">
        <v>0</v>
      </c>
      <c r="F168" s="137"/>
      <c r="H168" s="138" t="s">
        <v>34</v>
      </c>
      <c r="I168" s="138" t="s">
        <v>37</v>
      </c>
      <c r="J168" s="138"/>
      <c r="K168" s="1" t="s">
        <v>126</v>
      </c>
      <c r="L168" s="46">
        <f>Caractéristiques!$I$12+Caractéristiques!$E$24</f>
        <v>33</v>
      </c>
    </row>
    <row r="169" spans="1:12" ht="13.5">
      <c r="A169" s="1">
        <v>0</v>
      </c>
      <c r="B169" t="s">
        <v>124</v>
      </c>
      <c r="C169" s="1">
        <v>91</v>
      </c>
      <c r="D169" t="s">
        <v>374</v>
      </c>
      <c r="E169" s="1">
        <v>0</v>
      </c>
      <c r="F169" s="137"/>
      <c r="H169" s="138" t="s">
        <v>37</v>
      </c>
      <c r="I169" s="138" t="s">
        <v>31</v>
      </c>
      <c r="J169" s="138"/>
      <c r="K169" s="1" t="s">
        <v>272</v>
      </c>
      <c r="L169" s="46">
        <f>Caractéristiques!$E$24+Caractéristiques!$E$18</f>
        <v>23</v>
      </c>
    </row>
    <row r="170" spans="1:12" ht="13.5">
      <c r="A170" s="1">
        <v>3</v>
      </c>
      <c r="B170" t="s">
        <v>124</v>
      </c>
      <c r="C170" s="1">
        <v>172</v>
      </c>
      <c r="D170" t="s">
        <v>375</v>
      </c>
      <c r="E170" s="1">
        <v>0</v>
      </c>
      <c r="F170" s="137"/>
      <c r="H170" s="138" t="s">
        <v>132</v>
      </c>
      <c r="I170" s="138" t="s">
        <v>34</v>
      </c>
      <c r="J170" s="138"/>
      <c r="K170" s="1" t="s">
        <v>161</v>
      </c>
      <c r="L170" s="46">
        <f>Caractéristiques!$E$24+Caractéristiques!$E$14</f>
        <v>40</v>
      </c>
    </row>
    <row r="171" spans="1:12" ht="13.5">
      <c r="A171" s="1">
        <v>0</v>
      </c>
      <c r="B171" t="s">
        <v>135</v>
      </c>
      <c r="C171" s="1">
        <v>87</v>
      </c>
      <c r="D171" t="s">
        <v>376</v>
      </c>
      <c r="E171" s="1">
        <v>31</v>
      </c>
      <c r="F171" s="137"/>
      <c r="H171" s="138" t="s">
        <v>133</v>
      </c>
      <c r="I171" s="138" t="s">
        <v>23</v>
      </c>
      <c r="J171" s="138"/>
      <c r="K171" s="1" t="s">
        <v>377</v>
      </c>
      <c r="L171" s="46">
        <f>Caractéristiques!$E$18+Caractéristiques!$I$12</f>
        <v>32</v>
      </c>
    </row>
    <row r="172" spans="1:12" ht="13.5">
      <c r="A172" s="1">
        <v>0</v>
      </c>
      <c r="B172" t="s">
        <v>140</v>
      </c>
      <c r="C172" s="1">
        <v>88</v>
      </c>
      <c r="D172" t="s">
        <v>378</v>
      </c>
      <c r="E172" s="1">
        <v>0</v>
      </c>
      <c r="F172" s="137"/>
      <c r="H172" s="138" t="s">
        <v>27</v>
      </c>
      <c r="I172" s="138" t="s">
        <v>31</v>
      </c>
      <c r="J172" s="138"/>
      <c r="K172" s="1" t="s">
        <v>379</v>
      </c>
      <c r="L172" s="46">
        <f>Caractéristiques!$I$12+Caractéristiques!$I$14</f>
        <v>34</v>
      </c>
    </row>
    <row r="173" spans="1:12" ht="13.5">
      <c r="A173" s="1">
        <v>0</v>
      </c>
      <c r="B173" t="s">
        <v>176</v>
      </c>
      <c r="C173" s="1">
        <v>89</v>
      </c>
      <c r="D173" t="s">
        <v>380</v>
      </c>
      <c r="E173" s="1">
        <v>5</v>
      </c>
      <c r="F173" s="137"/>
      <c r="H173" s="138" t="s">
        <v>132</v>
      </c>
      <c r="I173" s="138" t="s">
        <v>37</v>
      </c>
      <c r="J173" s="138"/>
      <c r="K173" s="1" t="s">
        <v>139</v>
      </c>
      <c r="L173" s="46">
        <f>2*Caractéristiques!$I$12</f>
        <v>42</v>
      </c>
    </row>
    <row r="174" spans="1:12" ht="13.5">
      <c r="A174" s="1">
        <v>0</v>
      </c>
      <c r="B174" t="s">
        <v>176</v>
      </c>
      <c r="C174" s="1">
        <v>90</v>
      </c>
      <c r="D174" t="s">
        <v>381</v>
      </c>
      <c r="E174" s="1">
        <v>7</v>
      </c>
      <c r="F174" s="137"/>
      <c r="H174" s="138" t="s">
        <v>37</v>
      </c>
      <c r="I174" s="138" t="s">
        <v>133</v>
      </c>
      <c r="J174" s="138"/>
      <c r="K174" s="1" t="s">
        <v>175</v>
      </c>
      <c r="L174" s="46">
        <f>Caractéristiques!$E$20+Caractéristiques!$E$12</f>
        <v>27</v>
      </c>
    </row>
    <row r="175" spans="1:12" ht="13.5">
      <c r="A175" s="1">
        <v>0</v>
      </c>
      <c r="B175" t="s">
        <v>121</v>
      </c>
      <c r="C175" s="1">
        <v>50</v>
      </c>
      <c r="D175" t="s">
        <v>382</v>
      </c>
      <c r="E175" s="1">
        <v>57</v>
      </c>
      <c r="F175" s="137"/>
      <c r="H175" s="138" t="s">
        <v>30</v>
      </c>
      <c r="I175" s="138" t="s">
        <v>165</v>
      </c>
      <c r="J175" s="138"/>
      <c r="K175" s="1" t="s">
        <v>383</v>
      </c>
      <c r="L175" s="46">
        <f>Caractéristiques!$I$12+Caractéristiques!$I$14</f>
        <v>34</v>
      </c>
    </row>
    <row r="176" spans="1:12" ht="13.5">
      <c r="A176" s="1">
        <v>0</v>
      </c>
      <c r="B176" t="s">
        <v>187</v>
      </c>
      <c r="C176" s="1">
        <v>92</v>
      </c>
      <c r="D176" t="s">
        <v>384</v>
      </c>
      <c r="E176" s="1">
        <v>20</v>
      </c>
      <c r="F176" s="137"/>
      <c r="H176" s="138" t="s">
        <v>154</v>
      </c>
      <c r="I176" s="138" t="s">
        <v>132</v>
      </c>
      <c r="J176" s="138"/>
      <c r="K176" s="1" t="s">
        <v>248</v>
      </c>
      <c r="L176" s="46">
        <f>Caractéristiques!$E$20+Caractéristiques!$E$12</f>
        <v>27</v>
      </c>
    </row>
    <row r="177" spans="1:12" ht="13.5">
      <c r="A177" s="1">
        <v>0</v>
      </c>
      <c r="B177" t="s">
        <v>121</v>
      </c>
      <c r="C177" s="1">
        <v>93</v>
      </c>
      <c r="D177" t="s">
        <v>385</v>
      </c>
      <c r="E177" s="1">
        <v>29</v>
      </c>
      <c r="F177" s="141"/>
      <c r="G177" s="139"/>
      <c r="H177" s="138" t="s">
        <v>132</v>
      </c>
      <c r="I177" s="138" t="s">
        <v>154</v>
      </c>
      <c r="J177" s="138"/>
      <c r="K177" s="1" t="s">
        <v>194</v>
      </c>
      <c r="L177" s="46">
        <f>Caractéristiques!$E$20+Caractéristiques!$I$14</f>
        <v>24</v>
      </c>
    </row>
    <row r="178" spans="1:12" ht="13.5">
      <c r="A178" s="1">
        <v>0</v>
      </c>
      <c r="B178" t="s">
        <v>121</v>
      </c>
      <c r="C178" s="1">
        <v>94</v>
      </c>
      <c r="D178" t="s">
        <v>386</v>
      </c>
      <c r="E178" s="1">
        <v>18</v>
      </c>
      <c r="F178" s="137"/>
      <c r="H178" s="138" t="s">
        <v>30</v>
      </c>
      <c r="I178" s="138" t="s">
        <v>165</v>
      </c>
      <c r="J178" s="138"/>
      <c r="K178" s="1" t="s">
        <v>383</v>
      </c>
      <c r="L178" s="46">
        <f>Caractéristiques!$E$20+Caractéristiques!$I$12</f>
        <v>32</v>
      </c>
    </row>
    <row r="179" spans="1:12" ht="13.5">
      <c r="A179" s="1">
        <v>5</v>
      </c>
      <c r="B179" t="s">
        <v>140</v>
      </c>
      <c r="C179" s="1">
        <v>197</v>
      </c>
      <c r="D179" t="s">
        <v>387</v>
      </c>
      <c r="E179" s="1">
        <v>5</v>
      </c>
      <c r="F179" s="137"/>
      <c r="H179" s="138" t="s">
        <v>37</v>
      </c>
      <c r="I179" s="138" t="s">
        <v>24</v>
      </c>
      <c r="J179" s="138"/>
      <c r="K179" s="1" t="s">
        <v>142</v>
      </c>
      <c r="L179" s="46">
        <f>Caractéristiques!$E$20+Caractéristiques!$E$24</f>
        <v>23</v>
      </c>
    </row>
    <row r="180" spans="1:12" ht="13.5">
      <c r="A180" s="1">
        <v>4</v>
      </c>
      <c r="B180" t="s">
        <v>140</v>
      </c>
      <c r="C180" s="1">
        <v>181</v>
      </c>
      <c r="D180" t="s">
        <v>388</v>
      </c>
      <c r="E180" s="1">
        <v>5</v>
      </c>
      <c r="F180" s="137"/>
      <c r="H180" s="138" t="s">
        <v>37</v>
      </c>
      <c r="I180" s="138" t="s">
        <v>24</v>
      </c>
      <c r="J180" s="138"/>
      <c r="K180" s="1" t="s">
        <v>142</v>
      </c>
      <c r="L180" s="46">
        <f>Caractéristiques!$I$12+Caractéristiques!$I$18</f>
        <v>40</v>
      </c>
    </row>
    <row r="181" spans="1:12" ht="13.5">
      <c r="A181" s="1">
        <v>5</v>
      </c>
      <c r="B181" t="s">
        <v>140</v>
      </c>
      <c r="C181" s="1">
        <v>196</v>
      </c>
      <c r="D181" t="s">
        <v>389</v>
      </c>
      <c r="E181" s="1">
        <v>5</v>
      </c>
      <c r="F181" s="137"/>
      <c r="H181" s="138" t="s">
        <v>37</v>
      </c>
      <c r="I181" s="138" t="s">
        <v>24</v>
      </c>
      <c r="J181" s="138"/>
      <c r="K181" s="1" t="s">
        <v>142</v>
      </c>
      <c r="L181" s="46">
        <f>Caractéristiques!$I$18+Caractéristiques!$I$24</f>
        <v>42</v>
      </c>
    </row>
    <row r="182" spans="1:12" ht="13.5">
      <c r="A182" s="1">
        <v>5</v>
      </c>
      <c r="B182" t="s">
        <v>140</v>
      </c>
      <c r="C182" s="1">
        <v>199</v>
      </c>
      <c r="D182" t="s">
        <v>390</v>
      </c>
      <c r="E182" s="1">
        <v>22</v>
      </c>
      <c r="F182" s="137"/>
      <c r="H182" s="138" t="s">
        <v>37</v>
      </c>
      <c r="I182" s="138" t="s">
        <v>24</v>
      </c>
      <c r="J182" s="138"/>
      <c r="K182" s="1" t="s">
        <v>142</v>
      </c>
      <c r="L182" s="46">
        <f>Caractéristiques!$I$18+Caractéristiques!$I$24</f>
        <v>42</v>
      </c>
    </row>
    <row r="183" spans="1:12" ht="13.5">
      <c r="A183" s="1">
        <v>4</v>
      </c>
      <c r="B183" t="s">
        <v>140</v>
      </c>
      <c r="C183" s="1">
        <v>182</v>
      </c>
      <c r="D183" t="s">
        <v>391</v>
      </c>
      <c r="E183" s="1">
        <v>13</v>
      </c>
      <c r="F183" s="137"/>
      <c r="H183" s="138" t="s">
        <v>37</v>
      </c>
      <c r="I183" s="138" t="s">
        <v>24</v>
      </c>
      <c r="J183" s="138"/>
      <c r="K183" s="1" t="s">
        <v>142</v>
      </c>
      <c r="L183" s="46">
        <f>Caractéristiques!$I$22+Caractéristiques!$I$16</f>
        <v>27</v>
      </c>
    </row>
    <row r="184" spans="1:12" ht="13.5">
      <c r="A184" s="1">
        <v>5</v>
      </c>
      <c r="B184" t="s">
        <v>140</v>
      </c>
      <c r="C184" s="1">
        <v>198</v>
      </c>
      <c r="D184" t="s">
        <v>392</v>
      </c>
      <c r="E184" s="1">
        <v>5</v>
      </c>
      <c r="F184" s="137"/>
      <c r="H184" s="138" t="s">
        <v>37</v>
      </c>
      <c r="I184" s="138" t="s">
        <v>24</v>
      </c>
      <c r="J184" s="138"/>
      <c r="K184" s="1" t="s">
        <v>142</v>
      </c>
      <c r="L184" s="46">
        <f>Caractéristiques!$I$22+Caractéristiques!$I$14</f>
        <v>21</v>
      </c>
    </row>
    <row r="185" spans="1:12" ht="13.5">
      <c r="A185" s="1">
        <v>6</v>
      </c>
      <c r="B185" t="s">
        <v>195</v>
      </c>
      <c r="C185" s="1">
        <v>215</v>
      </c>
      <c r="D185" t="s">
        <v>393</v>
      </c>
      <c r="E185" s="1">
        <v>4</v>
      </c>
      <c r="F185" s="137"/>
      <c r="H185" s="138" t="s">
        <v>37</v>
      </c>
      <c r="I185" s="138" t="s">
        <v>30</v>
      </c>
      <c r="J185" s="138"/>
      <c r="K185" s="1" t="s">
        <v>222</v>
      </c>
      <c r="L185" s="46">
        <f>Caractéristiques!$I$12+Caractéristiques!$I$22</f>
        <v>29</v>
      </c>
    </row>
    <row r="186" spans="1:12" ht="13.5">
      <c r="A186" s="1">
        <v>0</v>
      </c>
      <c r="B186" t="s">
        <v>118</v>
      </c>
      <c r="C186" s="1">
        <v>95</v>
      </c>
      <c r="D186" t="s">
        <v>394</v>
      </c>
      <c r="E186" s="1">
        <v>20</v>
      </c>
      <c r="F186" s="137"/>
      <c r="H186" s="138" t="s">
        <v>24</v>
      </c>
      <c r="I186" s="138" t="s">
        <v>154</v>
      </c>
      <c r="J186" s="138"/>
      <c r="K186" s="1" t="s">
        <v>395</v>
      </c>
      <c r="L186" s="46">
        <f>Caractéristiques!$I$18+Caractéristiques!$I$22</f>
        <v>27</v>
      </c>
    </row>
    <row r="187" spans="1:12" ht="13.5">
      <c r="A187" s="1">
        <v>4</v>
      </c>
      <c r="B187" t="s">
        <v>176</v>
      </c>
      <c r="C187" s="1">
        <v>193</v>
      </c>
      <c r="D187" t="s">
        <v>396</v>
      </c>
      <c r="E187" s="1">
        <v>11</v>
      </c>
      <c r="F187" s="137"/>
      <c r="H187" s="138" t="s">
        <v>37</v>
      </c>
      <c r="I187" s="138" t="s">
        <v>132</v>
      </c>
      <c r="J187" s="138"/>
      <c r="K187" s="1" t="s">
        <v>259</v>
      </c>
      <c r="L187" s="46">
        <f>Caractéristiques!$I$16+Caractéristiques!$I$22</f>
        <v>27</v>
      </c>
    </row>
    <row r="188" spans="1:12" ht="13.5">
      <c r="A188" s="1">
        <v>1</v>
      </c>
      <c r="B188" t="s">
        <v>124</v>
      </c>
      <c r="C188" s="1">
        <v>137</v>
      </c>
      <c r="D188" t="s">
        <v>397</v>
      </c>
      <c r="E188" s="1">
        <v>0</v>
      </c>
      <c r="F188" s="137"/>
      <c r="H188" s="138" t="s">
        <v>43</v>
      </c>
      <c r="I188" s="138" t="s">
        <v>37</v>
      </c>
      <c r="J188" s="138"/>
      <c r="K188" s="1" t="s">
        <v>398</v>
      </c>
      <c r="L188" s="46">
        <f>Caractéristiques!$I$20+Caractéristiques!$I$22</f>
        <v>28</v>
      </c>
    </row>
    <row r="189" spans="1:12" ht="13.5">
      <c r="A189" s="1">
        <v>2</v>
      </c>
      <c r="B189" t="s">
        <v>176</v>
      </c>
      <c r="C189" s="1">
        <v>159</v>
      </c>
      <c r="D189" t="s">
        <v>399</v>
      </c>
      <c r="E189" s="1">
        <v>6</v>
      </c>
      <c r="F189" s="137"/>
      <c r="H189" s="138" t="s">
        <v>132</v>
      </c>
      <c r="I189" s="138" t="s">
        <v>37</v>
      </c>
      <c r="J189" s="138"/>
      <c r="K189" s="1" t="s">
        <v>139</v>
      </c>
      <c r="L189" s="46">
        <f>Caractéristiques!$I$12+Caractéristiques!$I$22</f>
        <v>29</v>
      </c>
    </row>
    <row r="190" spans="1:12" ht="13.5">
      <c r="A190" s="1">
        <v>0</v>
      </c>
      <c r="B190" t="s">
        <v>118</v>
      </c>
      <c r="C190" s="1">
        <v>96</v>
      </c>
      <c r="D190" t="s">
        <v>400</v>
      </c>
      <c r="E190" s="1">
        <v>0</v>
      </c>
      <c r="F190" s="137"/>
      <c r="H190" s="138" t="s">
        <v>31</v>
      </c>
      <c r="I190" s="138" t="s">
        <v>34</v>
      </c>
      <c r="J190" s="138"/>
      <c r="K190" s="1" t="s">
        <v>347</v>
      </c>
      <c r="L190" s="46">
        <f>Caractéristiques!$I$18+Caractéristiques!$E$20</f>
        <v>30</v>
      </c>
    </row>
    <row r="191" spans="1:12" ht="13.5">
      <c r="A191" s="1">
        <v>0</v>
      </c>
      <c r="B191" t="s">
        <v>121</v>
      </c>
      <c r="C191" s="1">
        <v>97</v>
      </c>
      <c r="D191" t="s">
        <v>401</v>
      </c>
      <c r="E191" s="1">
        <v>7</v>
      </c>
      <c r="F191" s="137"/>
      <c r="H191" s="138" t="s">
        <v>37</v>
      </c>
      <c r="I191" s="138" t="s">
        <v>24</v>
      </c>
      <c r="J191" s="138"/>
      <c r="K191" s="1" t="s">
        <v>142</v>
      </c>
      <c r="L191" s="46">
        <f>Caractéristiques!$E$24+Caractéristiques!$E$22</f>
        <v>23</v>
      </c>
    </row>
    <row r="192" spans="1:12" ht="13.5">
      <c r="A192" s="1">
        <v>0</v>
      </c>
      <c r="B192" t="s">
        <v>121</v>
      </c>
      <c r="C192" s="1">
        <v>99</v>
      </c>
      <c r="D192" t="s">
        <v>402</v>
      </c>
      <c r="E192" s="1">
        <v>19</v>
      </c>
      <c r="F192" s="137"/>
      <c r="H192" s="138" t="s">
        <v>23</v>
      </c>
      <c r="I192" s="138" t="s">
        <v>165</v>
      </c>
      <c r="J192" s="138"/>
      <c r="K192" s="1" t="s">
        <v>184</v>
      </c>
      <c r="L192" s="46">
        <f>Caractéristiques!$I$24+Caractéristiques!$I$12</f>
        <v>44</v>
      </c>
    </row>
    <row r="193" spans="1:12" ht="13.5">
      <c r="A193" s="1">
        <v>1</v>
      </c>
      <c r="B193" t="s">
        <v>195</v>
      </c>
      <c r="C193" s="1">
        <v>138</v>
      </c>
      <c r="D193" t="s">
        <v>403</v>
      </c>
      <c r="E193" s="1">
        <v>6</v>
      </c>
      <c r="F193" s="137"/>
      <c r="H193" s="138" t="s">
        <v>34</v>
      </c>
      <c r="I193" s="138" t="s">
        <v>132</v>
      </c>
      <c r="J193" s="138"/>
      <c r="K193" s="1" t="s">
        <v>288</v>
      </c>
      <c r="L193" s="46">
        <f>Caractéristiques!$I$22+Caractéristiques!$I$20</f>
        <v>28</v>
      </c>
    </row>
    <row r="194" spans="1:12" ht="13.5">
      <c r="A194" s="1">
        <v>0</v>
      </c>
      <c r="B194" t="s">
        <v>121</v>
      </c>
      <c r="C194" s="1">
        <v>98</v>
      </c>
      <c r="D194" t="s">
        <v>404</v>
      </c>
      <c r="E194" s="1">
        <v>27</v>
      </c>
      <c r="F194" s="137"/>
      <c r="H194" s="138" t="s">
        <v>40</v>
      </c>
      <c r="I194" s="138" t="s">
        <v>165</v>
      </c>
      <c r="J194" s="138"/>
      <c r="K194" s="1" t="s">
        <v>405</v>
      </c>
      <c r="L194" s="46">
        <f>Caractéristiques!$I$22+Caractéristiques!$I$18</f>
        <v>27</v>
      </c>
    </row>
    <row r="195" spans="3:12" ht="13.5">
      <c r="C195" s="1">
        <v>223</v>
      </c>
      <c r="D195" t="s">
        <v>406</v>
      </c>
      <c r="F195" s="137"/>
      <c r="L195" s="46">
        <f>Caractéristiques!$I$14+Caractéristiques!$I$22</f>
        <v>21</v>
      </c>
    </row>
    <row r="196" spans="1:12" ht="13.5">
      <c r="A196" s="1">
        <v>0</v>
      </c>
      <c r="B196" t="s">
        <v>121</v>
      </c>
      <c r="C196" s="1">
        <v>100</v>
      </c>
      <c r="D196" t="s">
        <v>407</v>
      </c>
      <c r="E196" s="1">
        <v>43</v>
      </c>
      <c r="F196" s="137"/>
      <c r="H196" s="138" t="s">
        <v>132</v>
      </c>
      <c r="I196" s="138" t="s">
        <v>30</v>
      </c>
      <c r="J196" s="138"/>
      <c r="K196" s="1" t="s">
        <v>210</v>
      </c>
      <c r="L196" s="46">
        <f>Caractéristiques!$I$22+10-Caractéristiques!$E$22</f>
        <v>7</v>
      </c>
    </row>
    <row r="197" spans="1:12" ht="13.5">
      <c r="A197" s="1">
        <v>0</v>
      </c>
      <c r="B197" t="s">
        <v>195</v>
      </c>
      <c r="C197" s="1">
        <v>101</v>
      </c>
      <c r="D197" t="s">
        <v>408</v>
      </c>
      <c r="E197" s="1">
        <v>22</v>
      </c>
      <c r="F197" s="137"/>
      <c r="H197" s="138" t="s">
        <v>43</v>
      </c>
      <c r="I197" s="138" t="s">
        <v>27</v>
      </c>
      <c r="J197" s="138"/>
      <c r="K197" s="1" t="s">
        <v>409</v>
      </c>
      <c r="L197" s="46">
        <f>Caractéristiques!$E$12+Caractéristiques!$I$22</f>
        <v>24</v>
      </c>
    </row>
    <row r="198" spans="1:12" ht="13.5">
      <c r="A198" s="1">
        <v>0</v>
      </c>
      <c r="B198" t="s">
        <v>187</v>
      </c>
      <c r="C198" s="1">
        <v>102</v>
      </c>
      <c r="D198" t="s">
        <v>410</v>
      </c>
      <c r="E198" s="1">
        <v>18</v>
      </c>
      <c r="F198" s="137"/>
      <c r="H198" s="138" t="s">
        <v>190</v>
      </c>
      <c r="I198" s="138" t="s">
        <v>165</v>
      </c>
      <c r="J198" s="138"/>
      <c r="K198" s="1" t="s">
        <v>205</v>
      </c>
      <c r="L198" s="46">
        <f>Caractéristiques!$I$16+Caractéristiques!$I$22</f>
        <v>27</v>
      </c>
    </row>
    <row r="199" spans="1:12" ht="13.5">
      <c r="A199" s="1">
        <v>3</v>
      </c>
      <c r="B199" t="s">
        <v>124</v>
      </c>
      <c r="C199" s="1">
        <v>176</v>
      </c>
      <c r="D199" t="s">
        <v>411</v>
      </c>
      <c r="E199" s="1">
        <v>0</v>
      </c>
      <c r="F199" s="137"/>
      <c r="H199" s="138" t="s">
        <v>132</v>
      </c>
      <c r="I199" s="138" t="s">
        <v>23</v>
      </c>
      <c r="J199" s="138"/>
      <c r="K199" s="1" t="s">
        <v>262</v>
      </c>
      <c r="L199" s="46">
        <f>Caractéristiques!$I$20+Caractéristiques!$I$22</f>
        <v>28</v>
      </c>
    </row>
    <row r="200" spans="1:12" ht="13.5">
      <c r="A200" s="1">
        <v>6</v>
      </c>
      <c r="B200" t="s">
        <v>135</v>
      </c>
      <c r="C200" s="1">
        <v>214</v>
      </c>
      <c r="D200" t="s">
        <v>412</v>
      </c>
      <c r="E200" s="1">
        <v>9</v>
      </c>
      <c r="F200" s="137"/>
      <c r="H200" s="138" t="s">
        <v>132</v>
      </c>
      <c r="I200" s="138" t="s">
        <v>154</v>
      </c>
      <c r="J200" s="138"/>
      <c r="K200" s="1" t="s">
        <v>194</v>
      </c>
      <c r="L200" s="46">
        <f>Caractéristiques!$I$18+Caractéristiques!$I$24</f>
        <v>42</v>
      </c>
    </row>
    <row r="201" spans="1:12" ht="13.5">
      <c r="A201" s="1">
        <v>5</v>
      </c>
      <c r="B201" t="s">
        <v>124</v>
      </c>
      <c r="C201" s="1">
        <v>209</v>
      </c>
      <c r="D201" t="s">
        <v>413</v>
      </c>
      <c r="F201" s="137"/>
      <c r="H201" s="138" t="s">
        <v>132</v>
      </c>
      <c r="I201" s="138" t="s">
        <v>34</v>
      </c>
      <c r="J201" s="138"/>
      <c r="K201" s="1" t="s">
        <v>161</v>
      </c>
      <c r="L201" s="46">
        <f>Caractéristiques!$E$12+Caractéristiques!$I$22</f>
        <v>24</v>
      </c>
    </row>
    <row r="202" spans="1:12" ht="13.5">
      <c r="A202" s="1">
        <v>5</v>
      </c>
      <c r="B202" t="s">
        <v>124</v>
      </c>
      <c r="C202" s="1">
        <v>208</v>
      </c>
      <c r="D202" t="s">
        <v>414</v>
      </c>
      <c r="F202" s="137"/>
      <c r="H202" s="138" t="s">
        <v>132</v>
      </c>
      <c r="I202" s="138" t="s">
        <v>34</v>
      </c>
      <c r="J202" s="138"/>
      <c r="K202" s="1" t="s">
        <v>161</v>
      </c>
      <c r="L202" s="46">
        <f>Caractéristiques!$E$12+Caractéristiques!$E$20</f>
        <v>27</v>
      </c>
    </row>
    <row r="203" spans="1:12" ht="13.5">
      <c r="A203" s="1">
        <v>5</v>
      </c>
      <c r="B203" t="s">
        <v>124</v>
      </c>
      <c r="C203" s="1">
        <v>210</v>
      </c>
      <c r="D203" t="s">
        <v>415</v>
      </c>
      <c r="F203" s="137"/>
      <c r="H203" s="138" t="s">
        <v>132</v>
      </c>
      <c r="I203" s="138" t="s">
        <v>34</v>
      </c>
      <c r="J203" s="138"/>
      <c r="K203" s="1" t="s">
        <v>161</v>
      </c>
      <c r="L203" s="46">
        <f>Caractéristiques!$I$22+Caractéristiques!$I$18</f>
        <v>27</v>
      </c>
    </row>
    <row r="204" spans="1:12" s="140" customFormat="1" ht="13.5">
      <c r="A204" s="1">
        <v>5</v>
      </c>
      <c r="B204" t="s">
        <v>124</v>
      </c>
      <c r="C204" s="1">
        <v>207</v>
      </c>
      <c r="D204" t="s">
        <v>416</v>
      </c>
      <c r="E204" s="1"/>
      <c r="F204" s="137"/>
      <c r="G204" s="1"/>
      <c r="H204" s="138" t="s">
        <v>132</v>
      </c>
      <c r="I204" s="138" t="s">
        <v>30</v>
      </c>
      <c r="J204" s="138"/>
      <c r="K204" s="1" t="s">
        <v>210</v>
      </c>
      <c r="L204" s="46">
        <f>Caractéristiques!$I$12+Caractéristiques!$I$24</f>
        <v>44</v>
      </c>
    </row>
    <row r="205" spans="1:12" ht="13.5">
      <c r="A205" s="1">
        <v>0</v>
      </c>
      <c r="B205" t="s">
        <v>187</v>
      </c>
      <c r="C205" s="1">
        <v>103</v>
      </c>
      <c r="D205" t="s">
        <v>417</v>
      </c>
      <c r="E205" s="1">
        <v>19</v>
      </c>
      <c r="F205" s="137"/>
      <c r="H205" s="138" t="s">
        <v>190</v>
      </c>
      <c r="I205" s="138" t="s">
        <v>165</v>
      </c>
      <c r="J205" s="138"/>
      <c r="K205" s="1" t="s">
        <v>205</v>
      </c>
      <c r="L205" s="46">
        <f>Caractéristiques!$I$14+Caractéristiques!$I$22</f>
        <v>21</v>
      </c>
    </row>
    <row r="206" spans="2:12" ht="13.5">
      <c r="B206" t="s">
        <v>124</v>
      </c>
      <c r="D206" t="s">
        <v>418</v>
      </c>
      <c r="F206" s="137"/>
      <c r="H206" s="138"/>
      <c r="I206" s="138"/>
      <c r="J206" s="138"/>
      <c r="L206" s="46">
        <f>Caractéristiques!$E$20+Caractéristiques!$E$12</f>
        <v>27</v>
      </c>
    </row>
    <row r="207" spans="1:12" ht="13.5">
      <c r="A207" s="1">
        <v>2</v>
      </c>
      <c r="B207" t="s">
        <v>176</v>
      </c>
      <c r="C207" s="1">
        <v>160</v>
      </c>
      <c r="D207" t="s">
        <v>419</v>
      </c>
      <c r="E207" s="1">
        <v>11</v>
      </c>
      <c r="F207" s="137"/>
      <c r="H207" s="138" t="s">
        <v>37</v>
      </c>
      <c r="I207" s="138" t="s">
        <v>43</v>
      </c>
      <c r="J207" s="138" t="s">
        <v>154</v>
      </c>
      <c r="K207" s="1" t="s">
        <v>420</v>
      </c>
      <c r="L207" s="46">
        <f>Caractéristiques!$E$22+Caractéristiques!$I$22</f>
        <v>19</v>
      </c>
    </row>
    <row r="208" spans="1:12" ht="13.5">
      <c r="A208" s="1">
        <v>4</v>
      </c>
      <c r="B208" t="s">
        <v>207</v>
      </c>
      <c r="C208" s="1">
        <v>194</v>
      </c>
      <c r="D208" t="s">
        <v>421</v>
      </c>
      <c r="F208" s="137"/>
      <c r="H208" s="138" t="s">
        <v>30</v>
      </c>
      <c r="I208" s="138" t="s">
        <v>132</v>
      </c>
      <c r="J208" s="138"/>
      <c r="K208" s="1" t="s">
        <v>264</v>
      </c>
      <c r="L208" s="46">
        <f>Caractéristiques!$I$16+Caractéristiques!$I$22</f>
        <v>27</v>
      </c>
    </row>
    <row r="209" spans="1:12" ht="13.5">
      <c r="A209" s="1">
        <v>4</v>
      </c>
      <c r="B209" t="s">
        <v>207</v>
      </c>
      <c r="C209" s="1">
        <v>195</v>
      </c>
      <c r="D209" t="s">
        <v>422</v>
      </c>
      <c r="E209" s="1">
        <v>6</v>
      </c>
      <c r="F209" s="137"/>
      <c r="H209" s="138" t="s">
        <v>30</v>
      </c>
      <c r="I209" s="138" t="s">
        <v>132</v>
      </c>
      <c r="J209" s="138"/>
      <c r="K209" s="1" t="s">
        <v>264</v>
      </c>
      <c r="L209" s="46">
        <f>Caractéristiques!$I$12+Caractéristiques!$I$14</f>
        <v>34</v>
      </c>
    </row>
    <row r="210" spans="1:12" ht="13.5">
      <c r="A210" s="1">
        <v>3</v>
      </c>
      <c r="B210" t="s">
        <v>207</v>
      </c>
      <c r="C210" s="1">
        <v>180</v>
      </c>
      <c r="D210" t="s">
        <v>423</v>
      </c>
      <c r="E210" s="1">
        <v>11</v>
      </c>
      <c r="F210" s="137"/>
      <c r="H210" s="138" t="s">
        <v>165</v>
      </c>
      <c r="I210" s="138" t="s">
        <v>132</v>
      </c>
      <c r="J210" s="138"/>
      <c r="K210" s="1" t="s">
        <v>424</v>
      </c>
      <c r="L210" s="46">
        <f>Caractéristiques!$E$12+Caractéristiques!$E$24</f>
        <v>28</v>
      </c>
    </row>
    <row r="211" spans="1:12" ht="13.5">
      <c r="A211" s="1">
        <v>0</v>
      </c>
      <c r="B211" t="s">
        <v>140</v>
      </c>
      <c r="C211" s="1">
        <v>104</v>
      </c>
      <c r="D211" t="s">
        <v>425</v>
      </c>
      <c r="E211" s="1">
        <v>9</v>
      </c>
      <c r="F211" s="137"/>
      <c r="H211" s="138" t="s">
        <v>132</v>
      </c>
      <c r="I211" s="138" t="s">
        <v>30</v>
      </c>
      <c r="J211" s="138"/>
      <c r="K211" s="1" t="s">
        <v>210</v>
      </c>
      <c r="L211" s="46">
        <f>Caractéristiques!$E$18+Caractéristiques!$I$12</f>
        <v>32</v>
      </c>
    </row>
    <row r="212" spans="1:12" ht="13.5">
      <c r="A212" s="1">
        <v>0</v>
      </c>
      <c r="B212" t="s">
        <v>176</v>
      </c>
      <c r="C212" s="1">
        <v>105</v>
      </c>
      <c r="D212" t="s">
        <v>426</v>
      </c>
      <c r="E212" s="1">
        <v>0</v>
      </c>
      <c r="F212" s="137"/>
      <c r="H212" s="138" t="s">
        <v>37</v>
      </c>
      <c r="I212" s="138" t="s">
        <v>24</v>
      </c>
      <c r="J212" s="138"/>
      <c r="K212" s="1" t="s">
        <v>142</v>
      </c>
      <c r="L212" s="46">
        <f>Caractéristiques!$E$12+Caractéristiques!$E$24</f>
        <v>28</v>
      </c>
    </row>
    <row r="213" spans="1:12" ht="13.5">
      <c r="A213" s="1">
        <v>0</v>
      </c>
      <c r="B213" t="s">
        <v>127</v>
      </c>
      <c r="C213" s="1">
        <v>106</v>
      </c>
      <c r="D213" t="s">
        <v>427</v>
      </c>
      <c r="E213" s="1">
        <v>20</v>
      </c>
      <c r="F213" s="137"/>
      <c r="H213" s="138" t="s">
        <v>27</v>
      </c>
      <c r="I213" s="138" t="s">
        <v>31</v>
      </c>
      <c r="J213" s="138"/>
      <c r="K213" s="1" t="s">
        <v>379</v>
      </c>
      <c r="L213" s="46">
        <f>Caractéristiques!$I$22+Caractéristiques!$I$18</f>
        <v>27</v>
      </c>
    </row>
    <row r="214" spans="1:12" ht="13.5">
      <c r="A214" s="1">
        <v>0</v>
      </c>
      <c r="B214" t="s">
        <v>127</v>
      </c>
      <c r="C214" s="1">
        <v>107</v>
      </c>
      <c r="D214" t="s">
        <v>428</v>
      </c>
      <c r="E214" s="1">
        <v>18</v>
      </c>
      <c r="F214" s="137"/>
      <c r="H214" s="138" t="s">
        <v>27</v>
      </c>
      <c r="I214" s="138" t="s">
        <v>43</v>
      </c>
      <c r="J214" s="138"/>
      <c r="K214" s="1" t="s">
        <v>429</v>
      </c>
      <c r="L214" s="46">
        <f>Caractéristiques!$I$16+Caractéristiques!$I$20</f>
        <v>39</v>
      </c>
    </row>
    <row r="215" spans="1:12" ht="13.5">
      <c r="A215" s="1">
        <v>0</v>
      </c>
      <c r="B215" t="s">
        <v>135</v>
      </c>
      <c r="C215" s="1">
        <v>108</v>
      </c>
      <c r="D215" t="s">
        <v>430</v>
      </c>
      <c r="E215" s="1">
        <v>28</v>
      </c>
      <c r="F215" s="137"/>
      <c r="H215" s="138" t="s">
        <v>133</v>
      </c>
      <c r="I215" s="138" t="s">
        <v>154</v>
      </c>
      <c r="J215" s="138"/>
      <c r="K215" s="1" t="s">
        <v>155</v>
      </c>
      <c r="L215" s="46">
        <f>Caractéristiques!$I$16+Caractéristiques!$I$12</f>
        <v>40</v>
      </c>
    </row>
    <row r="216" spans="1:12" ht="13.5">
      <c r="A216" s="1">
        <v>0</v>
      </c>
      <c r="B216" t="s">
        <v>176</v>
      </c>
      <c r="C216" s="1">
        <v>109</v>
      </c>
      <c r="D216" t="s">
        <v>431</v>
      </c>
      <c r="E216" s="1">
        <v>0</v>
      </c>
      <c r="F216" s="137"/>
      <c r="H216" s="138" t="s">
        <v>37</v>
      </c>
      <c r="I216" s="138" t="s">
        <v>37</v>
      </c>
      <c r="J216" s="138"/>
      <c r="K216" s="1" t="s">
        <v>432</v>
      </c>
      <c r="L216" s="46">
        <f>Caractéristiques!$I$18+Caractéristiques!$I$12</f>
        <v>40</v>
      </c>
    </row>
    <row r="217" spans="1:12" ht="13.5">
      <c r="A217" s="1">
        <v>0</v>
      </c>
      <c r="B217" t="s">
        <v>118</v>
      </c>
      <c r="C217" s="1">
        <v>110</v>
      </c>
      <c r="D217" t="s">
        <v>433</v>
      </c>
      <c r="E217" s="1">
        <v>0</v>
      </c>
      <c r="F217" s="137"/>
      <c r="H217" s="138" t="s">
        <v>34</v>
      </c>
      <c r="I217" s="138" t="s">
        <v>37</v>
      </c>
      <c r="J217" s="138"/>
      <c r="K217" s="1" t="s">
        <v>126</v>
      </c>
      <c r="L217" s="46">
        <f>Caractéristiques!$I$24+Caractéristiques!$I$18</f>
        <v>42</v>
      </c>
    </row>
    <row r="218" spans="1:12" ht="13.5">
      <c r="A218" s="1">
        <v>0</v>
      </c>
      <c r="B218" t="s">
        <v>118</v>
      </c>
      <c r="C218" s="1">
        <v>111</v>
      </c>
      <c r="D218" t="s">
        <v>434</v>
      </c>
      <c r="E218" s="1">
        <v>0</v>
      </c>
      <c r="F218" s="137"/>
      <c r="H218" s="138" t="s">
        <v>31</v>
      </c>
      <c r="I218" s="138" t="s">
        <v>30</v>
      </c>
      <c r="J218" s="138"/>
      <c r="K218" s="1" t="s">
        <v>435</v>
      </c>
      <c r="L218" s="46">
        <f>Caractéristiques!$I$24+Caractéristiques!$I$12</f>
        <v>44</v>
      </c>
    </row>
    <row r="219" spans="1:12" ht="13.5">
      <c r="A219" s="1">
        <v>2</v>
      </c>
      <c r="B219" t="s">
        <v>124</v>
      </c>
      <c r="C219" s="1">
        <v>144</v>
      </c>
      <c r="D219" t="s">
        <v>436</v>
      </c>
      <c r="E219" s="1">
        <v>0</v>
      </c>
      <c r="F219" s="137"/>
      <c r="H219" s="138" t="s">
        <v>132</v>
      </c>
      <c r="I219" s="138" t="s">
        <v>37</v>
      </c>
      <c r="J219" s="138"/>
      <c r="K219" s="1" t="s">
        <v>139</v>
      </c>
      <c r="L219" s="46">
        <f>Caractéristiques!$I$20+Caractéristiques!$I$22</f>
        <v>28</v>
      </c>
    </row>
    <row r="220" spans="1:12" ht="13.5">
      <c r="A220" s="1">
        <v>0</v>
      </c>
      <c r="B220" t="s">
        <v>176</v>
      </c>
      <c r="C220" s="1">
        <v>112</v>
      </c>
      <c r="D220" t="s">
        <v>437</v>
      </c>
      <c r="E220" s="1">
        <v>0</v>
      </c>
      <c r="F220" s="137"/>
      <c r="H220" s="138" t="s">
        <v>31</v>
      </c>
      <c r="I220" s="138" t="s">
        <v>154</v>
      </c>
      <c r="J220" s="138"/>
      <c r="K220" s="1" t="s">
        <v>438</v>
      </c>
      <c r="L220" s="46">
        <f>Caractéristiques!$I$20+Caractéristiques!$I$22</f>
        <v>28</v>
      </c>
    </row>
    <row r="221" spans="1:12" ht="13.5">
      <c r="A221" s="1">
        <v>1</v>
      </c>
      <c r="B221" t="s">
        <v>176</v>
      </c>
      <c r="C221" s="1">
        <v>139</v>
      </c>
      <c r="D221" t="s">
        <v>439</v>
      </c>
      <c r="E221" s="1">
        <v>5</v>
      </c>
      <c r="F221" s="137"/>
      <c r="H221" s="138" t="s">
        <v>37</v>
      </c>
      <c r="I221" s="138" t="s">
        <v>133</v>
      </c>
      <c r="J221" s="138"/>
      <c r="K221" s="1" t="s">
        <v>175</v>
      </c>
      <c r="L221" s="46">
        <f>Caractéristiques!$E$12+Caractéristiques!$E$14</f>
        <v>44</v>
      </c>
    </row>
    <row r="222" spans="1:12" ht="13.5">
      <c r="A222" s="1">
        <v>0</v>
      </c>
      <c r="B222" t="s">
        <v>121</v>
      </c>
      <c r="C222" s="1">
        <v>113</v>
      </c>
      <c r="D222" t="s">
        <v>440</v>
      </c>
      <c r="E222" s="1">
        <v>11</v>
      </c>
      <c r="F222" s="137"/>
      <c r="H222" s="138" t="s">
        <v>24</v>
      </c>
      <c r="I222" s="138" t="s">
        <v>43</v>
      </c>
      <c r="J222" s="138"/>
      <c r="K222" s="1" t="s">
        <v>359</v>
      </c>
      <c r="L222" s="46">
        <f>Caractéristiques!$E$20+Caractéristiques!$E$24</f>
        <v>23</v>
      </c>
    </row>
    <row r="223" spans="1:12" ht="13.5">
      <c r="A223" s="1">
        <v>0</v>
      </c>
      <c r="B223" t="s">
        <v>121</v>
      </c>
      <c r="C223" s="1">
        <v>114</v>
      </c>
      <c r="D223" t="s">
        <v>441</v>
      </c>
      <c r="E223" s="1">
        <v>20</v>
      </c>
      <c r="F223" s="137"/>
      <c r="H223" s="138" t="s">
        <v>34</v>
      </c>
      <c r="I223" s="138" t="s">
        <v>132</v>
      </c>
      <c r="J223" s="138"/>
      <c r="K223" s="1" t="s">
        <v>288</v>
      </c>
      <c r="L223" s="46">
        <f>Caractéristiques!$E$20+Caractéristiques!$E$12</f>
        <v>27</v>
      </c>
    </row>
    <row r="224" spans="1:12" ht="13.5">
      <c r="A224" s="1">
        <v>4</v>
      </c>
      <c r="B224" t="s">
        <v>124</v>
      </c>
      <c r="C224" s="1">
        <v>192</v>
      </c>
      <c r="D224" t="s">
        <v>442</v>
      </c>
      <c r="F224" s="137"/>
      <c r="H224" s="138" t="s">
        <v>132</v>
      </c>
      <c r="I224" s="138" t="s">
        <v>34</v>
      </c>
      <c r="J224" s="138"/>
      <c r="K224" s="1" t="s">
        <v>161</v>
      </c>
      <c r="L224" s="46">
        <f>Caractéristiques!$I$12+Caractéristiques!$E$12</f>
        <v>37</v>
      </c>
    </row>
    <row r="225" spans="1:12" ht="13.5">
      <c r="A225" s="1">
        <v>6</v>
      </c>
      <c r="B225" t="s">
        <v>124</v>
      </c>
      <c r="C225" s="1">
        <v>213</v>
      </c>
      <c r="D225" t="s">
        <v>443</v>
      </c>
      <c r="F225" s="137"/>
      <c r="H225" s="138" t="s">
        <v>132</v>
      </c>
      <c r="I225" s="138" t="s">
        <v>34</v>
      </c>
      <c r="J225" s="138"/>
      <c r="K225" s="1" t="s">
        <v>161</v>
      </c>
      <c r="L225" s="46">
        <f>Caractéristiques!$I$18+Caractéristiques!$I$20</f>
        <v>39</v>
      </c>
    </row>
    <row r="226" spans="1:12" ht="13.5">
      <c r="A226" s="1">
        <v>4</v>
      </c>
      <c r="B226" t="s">
        <v>124</v>
      </c>
      <c r="C226" s="1">
        <v>184</v>
      </c>
      <c r="D226" t="s">
        <v>444</v>
      </c>
      <c r="E226" s="1">
        <v>0</v>
      </c>
      <c r="F226" s="137"/>
      <c r="H226" s="138" t="s">
        <v>132</v>
      </c>
      <c r="I226" s="138" t="s">
        <v>34</v>
      </c>
      <c r="J226" s="138"/>
      <c r="K226" s="1" t="s">
        <v>161</v>
      </c>
      <c r="L226" s="46">
        <f>Caractéristiques!$I$20+Caractéristiques!$I$16</f>
        <v>39</v>
      </c>
    </row>
    <row r="227" spans="1:12" ht="13.5">
      <c r="A227" s="1">
        <v>0</v>
      </c>
      <c r="B227" t="s">
        <v>121</v>
      </c>
      <c r="C227" s="1">
        <v>115</v>
      </c>
      <c r="D227" t="s">
        <v>445</v>
      </c>
      <c r="E227" s="1">
        <v>0</v>
      </c>
      <c r="F227" s="137"/>
      <c r="H227" s="138" t="s">
        <v>24</v>
      </c>
      <c r="I227" s="138" t="s">
        <v>43</v>
      </c>
      <c r="J227" s="138"/>
      <c r="K227" s="1" t="s">
        <v>359</v>
      </c>
      <c r="L227" s="46">
        <f>Caractéristiques!$E$12+Caractéristiques!$I$16</f>
        <v>35</v>
      </c>
    </row>
    <row r="228" spans="1:12" ht="13.5">
      <c r="A228" s="1">
        <v>0</v>
      </c>
      <c r="B228" t="s">
        <v>118</v>
      </c>
      <c r="C228" s="1">
        <v>116</v>
      </c>
      <c r="D228" t="s">
        <v>446</v>
      </c>
      <c r="E228" s="1">
        <v>12</v>
      </c>
      <c r="F228" s="137">
        <v>1</v>
      </c>
      <c r="H228" s="138" t="s">
        <v>24</v>
      </c>
      <c r="I228" s="138" t="s">
        <v>30</v>
      </c>
      <c r="J228" s="138"/>
      <c r="K228" s="1" t="s">
        <v>447</v>
      </c>
      <c r="L228" s="46">
        <f>Caractéristiques!$E$14+Caractéristiques!$E$12</f>
        <v>44</v>
      </c>
    </row>
    <row r="229" spans="1:12" ht="13.5">
      <c r="A229" s="1">
        <v>5</v>
      </c>
      <c r="B229" t="s">
        <v>135</v>
      </c>
      <c r="C229" s="1">
        <v>211</v>
      </c>
      <c r="D229" t="s">
        <v>448</v>
      </c>
      <c r="E229" s="1">
        <v>14</v>
      </c>
      <c r="F229" s="137"/>
      <c r="H229" s="138" t="s">
        <v>133</v>
      </c>
      <c r="I229" s="138" t="s">
        <v>154</v>
      </c>
      <c r="J229" s="138"/>
      <c r="K229" s="1" t="s">
        <v>155</v>
      </c>
      <c r="L229" s="46">
        <f>Caractéristiques!$E$14+Caractéristiques!$E$24</f>
        <v>40</v>
      </c>
    </row>
    <row r="230" spans="1:11" ht="13.5">
      <c r="A230" s="1">
        <v>0</v>
      </c>
      <c r="B230" t="s">
        <v>135</v>
      </c>
      <c r="C230" s="1">
        <v>117</v>
      </c>
      <c r="D230" t="s">
        <v>449</v>
      </c>
      <c r="E230" s="1">
        <v>25</v>
      </c>
      <c r="F230" s="137"/>
      <c r="H230" s="138" t="s">
        <v>24</v>
      </c>
      <c r="I230" s="138" t="s">
        <v>132</v>
      </c>
      <c r="J230" s="138"/>
      <c r="K230" s="1" t="s">
        <v>137</v>
      </c>
    </row>
  </sheetData>
  <sheetProtection selectLockedCells="1" selectUnlockedCells="1"/>
  <mergeCells count="1">
    <mergeCell ref="H1:J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3"/>
  <sheetViews>
    <sheetView zoomScale="105" zoomScaleNormal="105" workbookViewId="0" topLeftCell="A21">
      <selection activeCell="G31" sqref="G31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142" customWidth="1"/>
    <col min="6" max="6" width="5.28125" style="0" customWidth="1"/>
    <col min="7" max="7" width="59.421875" style="0" customWidth="1"/>
  </cols>
  <sheetData>
    <row r="2" spans="1:7" ht="13.5">
      <c r="A2" s="143" t="s">
        <v>450</v>
      </c>
      <c r="B2" s="63"/>
      <c r="C2" s="63"/>
      <c r="D2" s="144"/>
      <c r="E2" s="144"/>
      <c r="F2" s="143" t="s">
        <v>451</v>
      </c>
      <c r="G2" s="143"/>
    </row>
    <row r="3" spans="1:7" ht="7.5" customHeight="1">
      <c r="A3" s="63"/>
      <c r="B3" s="63"/>
      <c r="C3" s="63"/>
      <c r="D3" s="144"/>
      <c r="E3" s="144"/>
      <c r="F3" s="63"/>
      <c r="G3" s="63"/>
    </row>
    <row r="4" spans="2:6" ht="13.5">
      <c r="B4" s="145" t="s">
        <v>452</v>
      </c>
      <c r="C4" s="146">
        <f>Caractéristiques!N23</f>
        <v>186.66666666666666</v>
      </c>
      <c r="F4" s="63" t="s">
        <v>453</v>
      </c>
    </row>
    <row r="6" spans="1:12" ht="14.25" customHeight="1">
      <c r="A6" s="18">
        <v>1</v>
      </c>
      <c r="B6" s="22" t="s">
        <v>454</v>
      </c>
      <c r="C6" s="147">
        <f>C4*0.3</f>
        <v>56.00000000000001</v>
      </c>
      <c r="D6" s="147">
        <f>C6*0.75</f>
        <v>42.00000000000001</v>
      </c>
      <c r="E6" s="148">
        <f>C6*1.25</f>
        <v>70.00000000000001</v>
      </c>
      <c r="F6" s="18"/>
      <c r="G6" s="102"/>
      <c r="I6" s="149" t="s">
        <v>455</v>
      </c>
      <c r="J6" s="149"/>
      <c r="K6" s="149"/>
      <c r="L6" s="149"/>
    </row>
    <row r="7" spans="1:12" ht="29.25" customHeight="1">
      <c r="A7" s="26"/>
      <c r="B7" s="28"/>
      <c r="C7" s="50"/>
      <c r="D7" s="50"/>
      <c r="E7" s="150"/>
      <c r="F7" s="26"/>
      <c r="G7" s="104"/>
      <c r="H7">
        <f>B7</f>
        <v>0</v>
      </c>
      <c r="I7" s="149"/>
      <c r="J7" s="149"/>
      <c r="K7" s="149"/>
      <c r="L7" s="149"/>
    </row>
    <row r="8" spans="1:12" ht="13.5">
      <c r="A8" s="18">
        <v>2</v>
      </c>
      <c r="B8" s="22" t="s">
        <v>456</v>
      </c>
      <c r="C8" s="147">
        <f>C4*0.2</f>
        <v>37.333333333333336</v>
      </c>
      <c r="D8" s="147">
        <f>C8*0.75</f>
        <v>28</v>
      </c>
      <c r="E8" s="148">
        <f>C8*1.25</f>
        <v>46.66666666666667</v>
      </c>
      <c r="F8" s="18"/>
      <c r="G8" s="102"/>
      <c r="I8" s="149"/>
      <c r="J8" s="149"/>
      <c r="K8" s="149"/>
      <c r="L8" s="149"/>
    </row>
    <row r="9" spans="1:12" ht="29.25" customHeight="1">
      <c r="A9" s="26"/>
      <c r="B9" s="28"/>
      <c r="C9" s="50"/>
      <c r="D9" s="50"/>
      <c r="E9" s="150"/>
      <c r="F9" s="26"/>
      <c r="G9" s="104"/>
      <c r="H9">
        <f>B9</f>
        <v>0</v>
      </c>
      <c r="I9" s="149"/>
      <c r="J9" s="149"/>
      <c r="K9" s="149"/>
      <c r="L9" s="149"/>
    </row>
    <row r="10" spans="1:12" ht="13.5">
      <c r="A10" s="18">
        <v>3</v>
      </c>
      <c r="B10" s="22" t="s">
        <v>457</v>
      </c>
      <c r="C10" s="147">
        <f>C4*0.45</f>
        <v>84</v>
      </c>
      <c r="D10" s="147">
        <f>C10*0.75</f>
        <v>63</v>
      </c>
      <c r="E10" s="148">
        <f>C10*1.25</f>
        <v>105</v>
      </c>
      <c r="F10" s="18"/>
      <c r="G10" s="102"/>
      <c r="I10" s="149"/>
      <c r="J10" s="149"/>
      <c r="K10" s="149"/>
      <c r="L10" s="149"/>
    </row>
    <row r="11" spans="1:12" ht="29.25" customHeight="1">
      <c r="A11" s="26"/>
      <c r="B11" s="28"/>
      <c r="C11" s="50"/>
      <c r="D11" s="50"/>
      <c r="E11" s="150"/>
      <c r="F11" s="26"/>
      <c r="G11" s="151"/>
      <c r="H11">
        <f>B11</f>
        <v>0</v>
      </c>
      <c r="I11" s="149"/>
      <c r="J11" s="149"/>
      <c r="K11" s="149"/>
      <c r="L11" s="149"/>
    </row>
    <row r="12" spans="1:12" ht="13.5">
      <c r="A12" s="18">
        <v>4</v>
      </c>
      <c r="B12" s="22" t="s">
        <v>458</v>
      </c>
      <c r="C12" s="147">
        <f>C4*0.45</f>
        <v>84</v>
      </c>
      <c r="D12" s="147">
        <f>C12*0.75</f>
        <v>63</v>
      </c>
      <c r="E12" s="148">
        <f>C12*1.25</f>
        <v>105</v>
      </c>
      <c r="F12" s="18"/>
      <c r="G12" s="102"/>
      <c r="I12" s="149"/>
      <c r="J12" s="149"/>
      <c r="K12" s="149"/>
      <c r="L12" s="149"/>
    </row>
    <row r="13" spans="1:12" ht="29.25" customHeight="1">
      <c r="A13" s="26"/>
      <c r="B13" s="28"/>
      <c r="C13" s="50"/>
      <c r="D13" s="50"/>
      <c r="E13" s="150"/>
      <c r="F13" s="26"/>
      <c r="G13" s="104"/>
      <c r="H13">
        <f>B13</f>
        <v>0</v>
      </c>
      <c r="I13" s="149"/>
      <c r="J13" s="149"/>
      <c r="K13" s="149"/>
      <c r="L13" s="149"/>
    </row>
    <row r="14" spans="1:12" ht="12.75" customHeight="1">
      <c r="A14" s="18">
        <v>5</v>
      </c>
      <c r="B14" s="22" t="s">
        <v>459</v>
      </c>
      <c r="C14" s="147">
        <f>C4*0.2</f>
        <v>37.333333333333336</v>
      </c>
      <c r="D14" s="147">
        <f>C14*0.75</f>
        <v>28</v>
      </c>
      <c r="E14" s="148">
        <f>C14*1.25</f>
        <v>46.66666666666667</v>
      </c>
      <c r="F14" s="18"/>
      <c r="G14" s="102"/>
      <c r="I14" s="149"/>
      <c r="J14" s="149"/>
      <c r="K14" s="149"/>
      <c r="L14" s="149"/>
    </row>
    <row r="15" spans="1:12" ht="29.25" customHeight="1">
      <c r="A15" s="26"/>
      <c r="B15" s="28"/>
      <c r="C15" s="50"/>
      <c r="D15" s="50"/>
      <c r="E15" s="150"/>
      <c r="F15" s="26"/>
      <c r="G15" s="104"/>
      <c r="H15">
        <f>B15</f>
        <v>0</v>
      </c>
      <c r="I15" s="149"/>
      <c r="J15" s="149"/>
      <c r="K15" s="149"/>
      <c r="L15" s="149"/>
    </row>
    <row r="16" spans="1:12" ht="13.5">
      <c r="A16" s="18">
        <v>6</v>
      </c>
      <c r="B16" s="22" t="s">
        <v>460</v>
      </c>
      <c r="C16" s="147">
        <f>C4*0.2</f>
        <v>37.333333333333336</v>
      </c>
      <c r="D16" s="147">
        <f>C16*0.75</f>
        <v>28</v>
      </c>
      <c r="E16" s="148">
        <f>C16*1.25</f>
        <v>46.66666666666667</v>
      </c>
      <c r="F16" s="18"/>
      <c r="G16" s="102"/>
      <c r="I16" s="149"/>
      <c r="J16" s="149"/>
      <c r="K16" s="149"/>
      <c r="L16" s="149"/>
    </row>
    <row r="17" spans="1:12" ht="29.25" customHeight="1">
      <c r="A17" s="26"/>
      <c r="B17" s="28"/>
      <c r="C17" s="50"/>
      <c r="D17" s="50"/>
      <c r="E17" s="150"/>
      <c r="F17" s="26"/>
      <c r="G17" s="104"/>
      <c r="H17">
        <f>B17</f>
        <v>0</v>
      </c>
      <c r="I17" s="149"/>
      <c r="J17" s="149"/>
      <c r="K17" s="149"/>
      <c r="L17" s="149"/>
    </row>
    <row r="18" spans="1:12" ht="13.5">
      <c r="A18" s="18">
        <v>7</v>
      </c>
      <c r="B18" s="22" t="s">
        <v>461</v>
      </c>
      <c r="C18" s="147">
        <f>C4*0.45</f>
        <v>84</v>
      </c>
      <c r="D18" s="147">
        <f>C18*0.75</f>
        <v>63</v>
      </c>
      <c r="E18" s="148">
        <f>C18*1.25</f>
        <v>105</v>
      </c>
      <c r="F18" s="18"/>
      <c r="G18" s="102"/>
      <c r="I18" s="149"/>
      <c r="J18" s="149"/>
      <c r="K18" s="149"/>
      <c r="L18" s="149"/>
    </row>
    <row r="19" spans="1:8" ht="29.25" customHeight="1">
      <c r="A19" s="26"/>
      <c r="B19" s="28"/>
      <c r="C19" s="50"/>
      <c r="D19" s="50"/>
      <c r="E19" s="150"/>
      <c r="F19" s="26"/>
      <c r="G19" s="104"/>
      <c r="H19">
        <f>B19</f>
        <v>0</v>
      </c>
    </row>
    <row r="20" spans="1:7" ht="13.5">
      <c r="A20" s="18">
        <v>8</v>
      </c>
      <c r="B20" s="22" t="s">
        <v>462</v>
      </c>
      <c r="C20" s="147">
        <f>C4*0.45</f>
        <v>84</v>
      </c>
      <c r="D20" s="147">
        <f>C20*0.75</f>
        <v>63</v>
      </c>
      <c r="E20" s="148">
        <f>C20*1.25</f>
        <v>105</v>
      </c>
      <c r="F20" s="18"/>
      <c r="G20" s="102"/>
    </row>
    <row r="21" spans="1:8" ht="29.25" customHeight="1">
      <c r="A21" s="26"/>
      <c r="B21" s="28"/>
      <c r="C21" s="50"/>
      <c r="D21" s="50"/>
      <c r="E21" s="150"/>
      <c r="F21" s="26"/>
      <c r="G21" s="104"/>
      <c r="H21">
        <f>B21</f>
        <v>0</v>
      </c>
    </row>
    <row r="22" spans="1:7" ht="13.5">
      <c r="A22" s="18">
        <v>9</v>
      </c>
      <c r="B22" s="22" t="s">
        <v>463</v>
      </c>
      <c r="C22" s="147">
        <f>C4*0.2</f>
        <v>37.333333333333336</v>
      </c>
      <c r="D22" s="147">
        <f>C22*0.75</f>
        <v>28</v>
      </c>
      <c r="E22" s="148">
        <f>C22*1.25</f>
        <v>46.66666666666667</v>
      </c>
      <c r="F22" s="18"/>
      <c r="G22" s="102"/>
    </row>
    <row r="23" spans="1:8" ht="29.25" customHeight="1">
      <c r="A23" s="26"/>
      <c r="B23" s="28"/>
      <c r="C23" s="50"/>
      <c r="D23" s="50"/>
      <c r="E23" s="150"/>
      <c r="F23" s="26"/>
      <c r="G23" s="104"/>
      <c r="H23">
        <f>B23</f>
        <v>0</v>
      </c>
    </row>
    <row r="24" spans="1:7" ht="13.5">
      <c r="A24" s="18">
        <v>10</v>
      </c>
      <c r="B24" s="22" t="s">
        <v>464</v>
      </c>
      <c r="C24" s="147">
        <f>C4*0.15</f>
        <v>27.999999999999996</v>
      </c>
      <c r="D24" s="147">
        <f>C24*0.75</f>
        <v>20.999999999999996</v>
      </c>
      <c r="E24" s="148">
        <f>C24*1.25</f>
        <v>34.99999999999999</v>
      </c>
      <c r="F24" s="18"/>
      <c r="G24" s="102"/>
    </row>
    <row r="25" spans="1:8" ht="29.25" customHeight="1">
      <c r="A25" s="26"/>
      <c r="B25" s="28"/>
      <c r="C25" s="50"/>
      <c r="D25" s="50"/>
      <c r="E25" s="150"/>
      <c r="F25" s="26"/>
      <c r="G25" s="104"/>
      <c r="H25">
        <f>B25</f>
        <v>0</v>
      </c>
    </row>
    <row r="26" spans="1:7" ht="13.5">
      <c r="A26" s="18">
        <v>11</v>
      </c>
      <c r="B26" s="22" t="s">
        <v>465</v>
      </c>
      <c r="C26" s="147">
        <f>C4*0.45</f>
        <v>84</v>
      </c>
      <c r="D26" s="147">
        <f>C26*0.75</f>
        <v>63</v>
      </c>
      <c r="E26" s="148">
        <f>C26*1.25</f>
        <v>105</v>
      </c>
      <c r="F26" s="18"/>
      <c r="G26" s="102"/>
    </row>
    <row r="27" spans="1:8" ht="29.25" customHeight="1">
      <c r="A27" s="26"/>
      <c r="B27" s="28"/>
      <c r="C27" s="50"/>
      <c r="D27" s="50"/>
      <c r="E27" s="150"/>
      <c r="F27" s="26"/>
      <c r="G27" s="104"/>
      <c r="H27">
        <f>B27</f>
        <v>0</v>
      </c>
    </row>
    <row r="28" spans="1:7" ht="13.5">
      <c r="A28" s="18">
        <v>12</v>
      </c>
      <c r="B28" s="22" t="s">
        <v>466</v>
      </c>
      <c r="C28" s="147">
        <f>C4*0.15</f>
        <v>27.999999999999996</v>
      </c>
      <c r="D28" s="147">
        <f>C28*0.75</f>
        <v>20.999999999999996</v>
      </c>
      <c r="E28" s="148">
        <f>C28*1.25</f>
        <v>34.99999999999999</v>
      </c>
      <c r="F28" s="18"/>
      <c r="G28" s="102"/>
    </row>
    <row r="29" spans="1:8" ht="29.25" customHeight="1">
      <c r="A29" s="26"/>
      <c r="B29" s="28"/>
      <c r="C29" s="50"/>
      <c r="D29" s="50"/>
      <c r="E29" s="150"/>
      <c r="F29" s="26"/>
      <c r="G29" s="104"/>
      <c r="H29">
        <f>B29</f>
        <v>0</v>
      </c>
    </row>
    <row r="30" spans="1:7" ht="13.5">
      <c r="A30" s="18">
        <v>13</v>
      </c>
      <c r="B30" s="22" t="s">
        <v>467</v>
      </c>
      <c r="C30" s="147">
        <f>C4*0.45</f>
        <v>84</v>
      </c>
      <c r="D30" s="147">
        <f>C30*0.75</f>
        <v>63</v>
      </c>
      <c r="E30" s="148">
        <f>C30*1.25</f>
        <v>105</v>
      </c>
      <c r="F30" s="18"/>
      <c r="G30" s="102"/>
    </row>
    <row r="31" spans="1:8" ht="29.25" customHeight="1">
      <c r="A31" s="26"/>
      <c r="B31" s="28"/>
      <c r="C31" s="50"/>
      <c r="D31" s="50"/>
      <c r="E31" s="150"/>
      <c r="F31" s="26"/>
      <c r="G31" s="104" t="s">
        <v>468</v>
      </c>
      <c r="H31">
        <f>B31</f>
        <v>0</v>
      </c>
    </row>
    <row r="32" spans="1:7" ht="13.5">
      <c r="A32" s="18">
        <v>14</v>
      </c>
      <c r="B32" s="22" t="s">
        <v>469</v>
      </c>
      <c r="C32" s="147">
        <f>C4*0.45</f>
        <v>84</v>
      </c>
      <c r="D32" s="147">
        <f>C32*0.75</f>
        <v>63</v>
      </c>
      <c r="E32" s="148">
        <f>C32*1.25</f>
        <v>105</v>
      </c>
      <c r="F32" s="18"/>
      <c r="G32" s="102"/>
    </row>
    <row r="33" spans="1:8" ht="29.25" customHeight="1">
      <c r="A33" s="26"/>
      <c r="B33" s="28"/>
      <c r="C33" s="50"/>
      <c r="D33" s="50"/>
      <c r="E33" s="150"/>
      <c r="F33" s="26"/>
      <c r="G33" s="104"/>
      <c r="H33">
        <f>B33</f>
        <v>0</v>
      </c>
    </row>
    <row r="34" spans="1:7" ht="13.5">
      <c r="A34" s="18">
        <v>15</v>
      </c>
      <c r="B34" s="22" t="s">
        <v>470</v>
      </c>
      <c r="C34" s="147">
        <f>C4*0.3</f>
        <v>56.00000000000001</v>
      </c>
      <c r="D34" s="147">
        <f>C34*0.75</f>
        <v>42.00000000000001</v>
      </c>
      <c r="E34" s="148">
        <f>C34*1.25</f>
        <v>70.00000000000001</v>
      </c>
      <c r="F34" s="18"/>
      <c r="G34" s="102"/>
    </row>
    <row r="35" spans="1:8" ht="29.25" customHeight="1">
      <c r="A35" s="26"/>
      <c r="B35" s="28"/>
      <c r="C35" s="50"/>
      <c r="D35" s="50"/>
      <c r="E35" s="150"/>
      <c r="F35" s="26"/>
      <c r="G35" s="104"/>
      <c r="H35">
        <f>B35</f>
        <v>0</v>
      </c>
    </row>
    <row r="36" spans="1:7" ht="13.5">
      <c r="A36" s="18">
        <v>16</v>
      </c>
      <c r="B36" s="22" t="s">
        <v>471</v>
      </c>
      <c r="C36" s="147">
        <f>C4*0.3</f>
        <v>56.00000000000001</v>
      </c>
      <c r="D36" s="147">
        <f>C36*0.75</f>
        <v>42.00000000000001</v>
      </c>
      <c r="E36" s="148">
        <f>C36*1.25</f>
        <v>70.00000000000001</v>
      </c>
      <c r="F36" s="18"/>
      <c r="G36" s="102"/>
    </row>
    <row r="37" spans="1:8" ht="29.25" customHeight="1">
      <c r="A37" s="26"/>
      <c r="B37" s="28"/>
      <c r="C37" s="50"/>
      <c r="D37" s="50"/>
      <c r="E37" s="150"/>
      <c r="F37" s="26"/>
      <c r="G37" s="104"/>
      <c r="H37">
        <f>B37</f>
        <v>0</v>
      </c>
    </row>
    <row r="38" spans="1:7" ht="13.5">
      <c r="A38" s="18">
        <v>17</v>
      </c>
      <c r="B38" s="22" t="s">
        <v>472</v>
      </c>
      <c r="C38" s="147">
        <f>C4*0.15</f>
        <v>27.999999999999996</v>
      </c>
      <c r="D38" s="147">
        <f>C38*0.75</f>
        <v>20.999999999999996</v>
      </c>
      <c r="E38" s="148">
        <f>C38*1.25</f>
        <v>34.99999999999999</v>
      </c>
      <c r="F38" s="18"/>
      <c r="G38" s="102"/>
    </row>
    <row r="39" spans="1:8" ht="29.25" customHeight="1">
      <c r="A39" s="26"/>
      <c r="B39" s="28">
        <v>38</v>
      </c>
      <c r="C39" s="50"/>
      <c r="D39" s="50"/>
      <c r="E39" s="150"/>
      <c r="F39" s="26"/>
      <c r="G39" s="104"/>
      <c r="H39">
        <f>B39</f>
        <v>38</v>
      </c>
    </row>
    <row r="40" spans="1:7" ht="13.5">
      <c r="A40" s="18">
        <v>18</v>
      </c>
      <c r="B40" s="22" t="s">
        <v>473</v>
      </c>
      <c r="C40" s="147">
        <f>C4*0.15</f>
        <v>27.999999999999996</v>
      </c>
      <c r="D40" s="147">
        <f>C40*0.75</f>
        <v>20.999999999999996</v>
      </c>
      <c r="E40" s="148">
        <f>C40*1.25</f>
        <v>34.99999999999999</v>
      </c>
      <c r="F40" s="18"/>
      <c r="G40" s="102"/>
    </row>
    <row r="41" spans="1:8" ht="29.25" customHeight="1">
      <c r="A41" s="26"/>
      <c r="B41" s="28"/>
      <c r="C41" s="50"/>
      <c r="D41" s="50"/>
      <c r="E41" s="150"/>
      <c r="F41" s="26"/>
      <c r="G41" s="104"/>
      <c r="H41">
        <f>B41</f>
        <v>0</v>
      </c>
    </row>
    <row r="43" ht="13.5">
      <c r="H43">
        <f>SUM(H6:H41)</f>
        <v>38</v>
      </c>
    </row>
  </sheetData>
  <sheetProtection selectLockedCells="1" selectUnlockedCells="1"/>
  <mergeCells count="1">
    <mergeCell ref="I6:L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"/>
    </sheetView>
  </sheetViews>
  <sheetFormatPr defaultColWidth="11.421875" defaultRowHeight="12.75"/>
  <sheetData>
    <row r="1" spans="1:2" ht="13.5">
      <c r="A1" s="1" t="s">
        <v>18</v>
      </c>
      <c r="B1" s="1" t="s">
        <v>19</v>
      </c>
    </row>
    <row r="2" spans="1:2" ht="13.5">
      <c r="A2" s="1">
        <v>30</v>
      </c>
      <c r="B2" s="1">
        <v>10</v>
      </c>
    </row>
    <row r="3" spans="1:2" ht="13.5">
      <c r="A3" s="1">
        <v>29</v>
      </c>
      <c r="B3" s="1">
        <v>10</v>
      </c>
    </row>
    <row r="4" spans="1:2" ht="13.5">
      <c r="A4" s="1">
        <v>28</v>
      </c>
      <c r="B4" s="1">
        <v>10</v>
      </c>
    </row>
    <row r="5" spans="1:2" ht="13.5">
      <c r="A5" s="1">
        <v>27</v>
      </c>
      <c r="B5" s="1">
        <v>9</v>
      </c>
    </row>
    <row r="6" spans="1:2" ht="13.5">
      <c r="A6" s="1">
        <v>26</v>
      </c>
      <c r="B6" s="1">
        <v>9</v>
      </c>
    </row>
    <row r="7" spans="1:2" ht="13.5">
      <c r="A7" s="1">
        <v>25</v>
      </c>
      <c r="B7" s="1">
        <v>9</v>
      </c>
    </row>
    <row r="8" spans="1:2" ht="13.5">
      <c r="A8" s="1">
        <v>24</v>
      </c>
      <c r="B8" s="1">
        <v>8</v>
      </c>
    </row>
    <row r="9" spans="1:2" ht="13.5">
      <c r="A9" s="1">
        <v>23</v>
      </c>
      <c r="B9" s="1">
        <v>8</v>
      </c>
    </row>
    <row r="10" spans="1:2" ht="13.5">
      <c r="A10" s="1">
        <v>22</v>
      </c>
      <c r="B10" s="1">
        <v>8</v>
      </c>
    </row>
    <row r="11" spans="1:2" ht="13.5">
      <c r="A11" s="1">
        <v>21</v>
      </c>
      <c r="B11" s="1">
        <v>7</v>
      </c>
    </row>
    <row r="12" spans="1:2" ht="13.5">
      <c r="A12" s="1">
        <v>20</v>
      </c>
      <c r="B12" s="1">
        <v>7</v>
      </c>
    </row>
    <row r="13" spans="1:2" ht="13.5">
      <c r="A13" s="1">
        <v>19</v>
      </c>
      <c r="B13" s="1">
        <v>7</v>
      </c>
    </row>
    <row r="14" spans="1:2" ht="13.5">
      <c r="A14" s="1">
        <v>18</v>
      </c>
      <c r="B14" s="1">
        <v>6</v>
      </c>
    </row>
    <row r="15" spans="1:2" ht="13.5">
      <c r="A15" s="1">
        <v>17</v>
      </c>
      <c r="B15" s="1">
        <v>6</v>
      </c>
    </row>
    <row r="16" spans="1:2" ht="13.5">
      <c r="A16" s="1">
        <v>16</v>
      </c>
      <c r="B16" s="1">
        <v>6</v>
      </c>
    </row>
    <row r="17" spans="1:2" ht="13.5">
      <c r="A17" s="1">
        <v>15</v>
      </c>
      <c r="B17" s="1">
        <v>5</v>
      </c>
    </row>
    <row r="18" spans="1:2" ht="13.5">
      <c r="A18" s="1">
        <v>14</v>
      </c>
      <c r="B18" s="1">
        <v>5</v>
      </c>
    </row>
    <row r="19" spans="1:2" ht="13.5">
      <c r="A19" s="1">
        <v>13</v>
      </c>
      <c r="B19" s="1">
        <v>5</v>
      </c>
    </row>
    <row r="20" spans="1:2" ht="13.5">
      <c r="A20" s="1">
        <v>12</v>
      </c>
      <c r="B20" s="1">
        <v>4</v>
      </c>
    </row>
    <row r="21" spans="1:2" ht="13.5">
      <c r="A21" s="1">
        <v>11</v>
      </c>
      <c r="B21" s="1">
        <v>4</v>
      </c>
    </row>
    <row r="22" spans="1:2" ht="13.5">
      <c r="A22" s="1">
        <v>10</v>
      </c>
      <c r="B22" s="1">
        <v>4</v>
      </c>
    </row>
    <row r="23" spans="1:2" ht="13.5">
      <c r="A23" s="1">
        <v>9</v>
      </c>
      <c r="B23" s="1">
        <v>3</v>
      </c>
    </row>
    <row r="24" spans="1:2" ht="13.5">
      <c r="A24" s="1">
        <v>8</v>
      </c>
      <c r="B24" s="1">
        <v>3</v>
      </c>
    </row>
    <row r="25" spans="1:2" ht="13.5">
      <c r="A25" s="1">
        <v>7</v>
      </c>
      <c r="B25" s="1">
        <v>3</v>
      </c>
    </row>
    <row r="26" spans="1:2" ht="13.5">
      <c r="A26" s="1">
        <v>6</v>
      </c>
      <c r="B26" s="1">
        <v>2</v>
      </c>
    </row>
    <row r="27" spans="1:2" ht="13.5">
      <c r="A27" s="1">
        <v>5</v>
      </c>
      <c r="B27" s="1">
        <v>2</v>
      </c>
    </row>
    <row r="28" spans="1:2" ht="13.5">
      <c r="A28" s="1">
        <v>4</v>
      </c>
      <c r="B28" s="1">
        <v>2</v>
      </c>
    </row>
    <row r="29" spans="1:2" ht="13.5">
      <c r="A29" s="1">
        <v>3</v>
      </c>
      <c r="B29" s="1">
        <v>1</v>
      </c>
    </row>
    <row r="30" spans="1:2" ht="13.5">
      <c r="A30" s="1">
        <v>2</v>
      </c>
      <c r="B30" s="1">
        <v>1</v>
      </c>
    </row>
    <row r="31" spans="1:2" ht="13.5">
      <c r="A31" s="1">
        <v>1</v>
      </c>
      <c r="B31" s="1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1"/>
  <sheetViews>
    <sheetView zoomScale="105" zoomScaleNormal="105" workbookViewId="0" topLeftCell="A1">
      <selection activeCell="C12" sqref="C12"/>
    </sheetView>
  </sheetViews>
  <sheetFormatPr defaultColWidth="12.57421875" defaultRowHeight="12.75"/>
  <cols>
    <col min="1" max="13" width="11.57421875" style="0" customWidth="1"/>
    <col min="14" max="14" width="63.8515625" style="0" customWidth="1"/>
    <col min="15" max="16384" width="11.57421875" style="0" customWidth="1"/>
  </cols>
  <sheetData>
    <row r="2" spans="1:17" ht="13.5">
      <c r="A2" t="s">
        <v>474</v>
      </c>
      <c r="B2" t="s">
        <v>475</v>
      </c>
      <c r="C2" t="s">
        <v>476</v>
      </c>
      <c r="D2" t="s">
        <v>477</v>
      </c>
      <c r="E2" t="s">
        <v>478</v>
      </c>
      <c r="F2" t="s">
        <v>479</v>
      </c>
      <c r="G2" t="s">
        <v>480</v>
      </c>
      <c r="H2" t="s">
        <v>481</v>
      </c>
      <c r="I2" t="s">
        <v>482</v>
      </c>
      <c r="J2" t="s">
        <v>483</v>
      </c>
      <c r="K2" t="s">
        <v>484</v>
      </c>
      <c r="L2" t="s">
        <v>485</v>
      </c>
      <c r="M2" t="s">
        <v>22</v>
      </c>
      <c r="N2" t="s">
        <v>486</v>
      </c>
      <c r="O2" t="s">
        <v>487</v>
      </c>
      <c r="P2" t="s">
        <v>488</v>
      </c>
      <c r="Q2" t="s">
        <v>489</v>
      </c>
    </row>
    <row r="4" spans="1:17" ht="13.5">
      <c r="A4" s="152" t="s">
        <v>490</v>
      </c>
      <c r="B4" s="153">
        <v>1</v>
      </c>
      <c r="C4" s="153">
        <v>9</v>
      </c>
      <c r="D4" s="153">
        <v>3</v>
      </c>
      <c r="E4" s="153">
        <v>3</v>
      </c>
      <c r="F4" s="153">
        <v>1</v>
      </c>
      <c r="G4" s="153">
        <v>6</v>
      </c>
      <c r="H4" s="153">
        <v>1</v>
      </c>
      <c r="I4" s="153">
        <v>12</v>
      </c>
      <c r="J4" s="153">
        <f>SUM(B4:I4)</f>
        <v>36</v>
      </c>
      <c r="K4" s="153">
        <v>29</v>
      </c>
      <c r="L4" s="154">
        <f>(J4+K4)/3</f>
        <v>21.666666666666668</v>
      </c>
      <c r="M4" s="153">
        <v>29</v>
      </c>
      <c r="N4" s="153" t="s">
        <v>491</v>
      </c>
      <c r="O4" s="153" t="s">
        <v>492</v>
      </c>
      <c r="P4" s="155">
        <v>14</v>
      </c>
      <c r="Q4" s="156" t="s">
        <v>493</v>
      </c>
    </row>
    <row r="5" spans="1:17" ht="13.5">
      <c r="A5" s="157"/>
      <c r="B5" s="158"/>
      <c r="C5" s="158" t="s">
        <v>494</v>
      </c>
      <c r="D5" s="158" t="s">
        <v>495</v>
      </c>
      <c r="E5" s="158">
        <v>1</v>
      </c>
      <c r="F5" s="158" t="s">
        <v>55</v>
      </c>
      <c r="G5" s="158" t="s">
        <v>496</v>
      </c>
      <c r="H5" s="158"/>
      <c r="I5" s="158" t="s">
        <v>497</v>
      </c>
      <c r="J5" s="158"/>
      <c r="K5" s="158"/>
      <c r="L5" s="158"/>
      <c r="M5" s="158"/>
      <c r="N5" s="158"/>
      <c r="O5" s="158"/>
      <c r="P5" s="158"/>
      <c r="Q5" s="159"/>
    </row>
    <row r="9" ht="13.5">
      <c r="C9" t="s">
        <v>498</v>
      </c>
    </row>
    <row r="10" ht="13.5">
      <c r="C10" t="s">
        <v>499</v>
      </c>
    </row>
    <row r="11" ht="13.5">
      <c r="C11" t="s">
        <v>500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2013-10-12T08:29:58Z</dcterms:created>
  <dcterms:modified xsi:type="dcterms:W3CDTF">2015-03-01T10:56:18Z</dcterms:modified>
  <cp:category/>
  <cp:version/>
  <cp:contentType/>
  <cp:contentStatus/>
  <cp:revision>76</cp:revision>
</cp:coreProperties>
</file>