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5605" windowHeight="11715" tabRatio="913" activeTab="5"/>
  </bookViews>
  <sheets>
    <sheet name="Caractéristiques" sheetId="1" r:id="rId1"/>
    <sheet name="Silhouette" sheetId="2" r:id="rId2"/>
    <sheet name="competences" sheetId="3" r:id="rId3"/>
    <sheet name="grille" sheetId="4" r:id="rId4"/>
    <sheet name="Matériels" sheetId="5" r:id="rId5"/>
    <sheet name="Mega" sheetId="6" r:id="rId6"/>
    <sheet name="Psionique" sheetId="7" r:id="rId7"/>
    <sheet name="Magie" sheetId="8" r:id="rId8"/>
    <sheet name="Cosmos" sheetId="9" r:id="rId9"/>
    <sheet name="Shaan" sheetId="10" r:id="rId10"/>
    <sheet name="Calc Marges" sheetId="11" state="hidden" r:id="rId11"/>
  </sheets>
  <definedNames>
    <definedName name="_xlnm._FilterDatabase" localSheetId="2" hidden="1">'competences'!$A$3:$AB$236</definedName>
    <definedName name="_xlnm._FilterDatabase" localSheetId="7" hidden="1">'Magie'!$A$3:$Y$34</definedName>
    <definedName name="_xlnm.Print_Area" localSheetId="8">'Cosmos'!$A$21:$AB$47</definedName>
    <definedName name="_xlnm.Print_Area" localSheetId="7">'Magie'!$A$1:$Z$41</definedName>
    <definedName name="_xlnm.Print_Area" localSheetId="4">'Matériels'!$A$1:$K$80</definedName>
    <definedName name="_xlnm.Print_Area" localSheetId="6">'Psionique'!$A$1:$R$10</definedName>
    <definedName name="_xlnm.Print_Area" localSheetId="9">'Shaan'!$A$1:$K$21</definedName>
    <definedName name="_xlnm.Print_Area" localSheetId="1">'Silhouette'!$A$1:$G$47</definedName>
  </definedNames>
  <calcPr fullCalcOnLoad="1"/>
</workbook>
</file>

<file path=xl/sharedStrings.xml><?xml version="1.0" encoding="utf-8"?>
<sst xmlns="http://schemas.openxmlformats.org/spreadsheetml/2006/main" count="2169" uniqueCount="1022">
  <si>
    <t>EQUITATION TERRE</t>
  </si>
  <si>
    <t>Ha</t>
  </si>
  <si>
    <t>I+Pe</t>
  </si>
  <si>
    <t>Nom du sort</t>
  </si>
  <si>
    <t>Rang</t>
  </si>
  <si>
    <t>Volume</t>
  </si>
  <si>
    <t>Masse</t>
  </si>
  <si>
    <t>Durée</t>
  </si>
  <si>
    <t>Vitesse</t>
  </si>
  <si>
    <t>Psychisme</t>
  </si>
  <si>
    <t>Niveau Initial</t>
  </si>
  <si>
    <t>Coût</t>
  </si>
  <si>
    <t>Rang Total</t>
  </si>
  <si>
    <t>"1 Etre"</t>
  </si>
  <si>
    <t>"1D10 heures"</t>
  </si>
  <si>
    <t>"Instant"</t>
  </si>
  <si>
    <t>"Nul"</t>
  </si>
  <si>
    <t>Distance (Portée)</t>
  </si>
  <si>
    <t>"Contact"</t>
  </si>
  <si>
    <t>"7 8 9"</t>
  </si>
  <si>
    <t>"Tissu"</t>
  </si>
  <si>
    <t>"Metal"</t>
  </si>
  <si>
    <t>Densité Physique</t>
  </si>
  <si>
    <t>"1"</t>
  </si>
  <si>
    <t>"1D10 Tonnes"</t>
  </si>
  <si>
    <t>"1D1000 Kg"</t>
  </si>
  <si>
    <t>"1D10 jours"</t>
  </si>
  <si>
    <t>"Vue parfaite"</t>
  </si>
  <si>
    <t>"Course"</t>
  </si>
  <si>
    <t>Resistance Transfert Mega</t>
  </si>
  <si>
    <t>ARME A FEU EP. GROS CALIBRE</t>
  </si>
  <si>
    <t>"2D100 km/h"</t>
  </si>
  <si>
    <t>"4 5 6"</t>
  </si>
  <si>
    <t>Rapidité</t>
  </si>
  <si>
    <t>"Chair"</t>
  </si>
  <si>
    <t>1D6 Act/rnd</t>
  </si>
  <si>
    <t>Néant</t>
  </si>
  <si>
    <t>Langue</t>
  </si>
  <si>
    <t>Elfique</t>
  </si>
  <si>
    <t>MEDITATION</t>
  </si>
  <si>
    <t>I+Vo</t>
  </si>
  <si>
    <t>Nom du pouvoir</t>
  </si>
  <si>
    <t>Effets</t>
  </si>
  <si>
    <t>CAPACITE STELLAIRE</t>
  </si>
  <si>
    <t>"Hors Perce"</t>
  </si>
  <si>
    <t>"Teleportation"</t>
  </si>
  <si>
    <t>"10"</t>
  </si>
  <si>
    <t>Défense</t>
  </si>
  <si>
    <t xml:space="preserve">Résident : </t>
  </si>
  <si>
    <t>Points Envoyés au Double Negatif :</t>
  </si>
  <si>
    <t>"Silouhette"</t>
  </si>
  <si>
    <t>Résistance Transfert :</t>
  </si>
  <si>
    <t>Immunité cosmique :</t>
  </si>
  <si>
    <t>Contrôle mental</t>
  </si>
  <si>
    <t>Permet de me projeter avec mon equipement dans le monde Astral</t>
  </si>
  <si>
    <t>FORGE COSMIQUE</t>
  </si>
  <si>
    <t>Pa+F</t>
  </si>
  <si>
    <t>Attributs:</t>
  </si>
  <si>
    <t>Agilité</t>
  </si>
  <si>
    <t>Vigueur</t>
  </si>
  <si>
    <t>Intelligence</t>
  </si>
  <si>
    <t>Cosmos :</t>
  </si>
  <si>
    <t>Seul</t>
  </si>
  <si>
    <t>Initiative :</t>
  </si>
  <si>
    <t>Protection :</t>
  </si>
  <si>
    <t>Bonus au Cosmos :</t>
  </si>
  <si>
    <t>Points de Structure :</t>
  </si>
  <si>
    <t>Point de Congélation :</t>
  </si>
  <si>
    <t>Particularités :</t>
  </si>
  <si>
    <t>Kamui</t>
  </si>
  <si>
    <t>Bonus au Attributs :</t>
  </si>
  <si>
    <t>/12 heures</t>
  </si>
  <si>
    <t>Points de Structure de l'Urne :</t>
  </si>
  <si>
    <t>Degats Physique :</t>
  </si>
  <si>
    <t>Résist. Physique :</t>
  </si>
  <si>
    <t>Degats Psychique :</t>
  </si>
  <si>
    <t>Résist. Psychique :</t>
  </si>
  <si>
    <t>Régeneration :</t>
  </si>
  <si>
    <t>Regen PV / Rd :</t>
  </si>
  <si>
    <t>Regen Cosmos / Rd :</t>
  </si>
  <si>
    <t>"1D1000 kg"</t>
  </si>
  <si>
    <t>Réduction d'Objet Inanimé</t>
  </si>
  <si>
    <t>"V et S" Rapprocher les paumes des mains jusqu'à la taille voulue</t>
  </si>
  <si>
    <t>(+ Kamui)</t>
  </si>
  <si>
    <t>Capacités de base du cosmos :</t>
  </si>
  <si>
    <t>Techniques Spéciales :</t>
  </si>
  <si>
    <t>Paliers de changement de marge : 13 / 16 / 19 / 22 / 25 / 28</t>
  </si>
  <si>
    <t>Double Négatif :</t>
  </si>
  <si>
    <t>5x</t>
  </si>
  <si>
    <t>Kamuï :</t>
  </si>
  <si>
    <t>Attaque</t>
  </si>
  <si>
    <t>"Le Son"</t>
  </si>
  <si>
    <t>"1 Pièce"</t>
  </si>
  <si>
    <t>Re+Vi</t>
  </si>
  <si>
    <t>Pts de Vie en Olympe:</t>
  </si>
  <si>
    <t>MYTHOLOGIE</t>
  </si>
  <si>
    <t>CD. Kamuï</t>
  </si>
  <si>
    <t>"1D100 mois"</t>
  </si>
  <si>
    <t>avec kamuï :</t>
  </si>
  <si>
    <r>
      <t>Niv.3 :</t>
    </r>
    <r>
      <rPr>
        <sz val="10"/>
        <rFont val="Arial"/>
        <family val="0"/>
      </rPr>
      <t xml:space="preserve"> Perception Shaanique (percevoir par les sens des autres et ressentir leurs emotions pendant "passion" minutes) </t>
    </r>
  </si>
  <si>
    <t>"Bois"</t>
  </si>
  <si>
    <t>Barriere mentale</t>
  </si>
  <si>
    <t>Invocation d'élementaire du vegetal</t>
  </si>
  <si>
    <t>Vision Astrale</t>
  </si>
  <si>
    <t>Permet de voir la réalité a travers le plan astrale (voir l'invisible, les illusions, les créatures astrales,…)</t>
  </si>
  <si>
    <t>Nombre d'actions psy par round :</t>
  </si>
  <si>
    <t>Compétances associées</t>
  </si>
  <si>
    <t>Charisme Hypnotique</t>
  </si>
  <si>
    <t>Capacité Stellaire</t>
  </si>
  <si>
    <t>Port d'armure</t>
  </si>
  <si>
    <t>Vol</t>
  </si>
  <si>
    <t>Coût Activation</t>
  </si>
  <si>
    <t>Gmurk</t>
  </si>
  <si>
    <t>1 Pts / 4D6</t>
  </si>
  <si>
    <t>1 Pts / critère</t>
  </si>
  <si>
    <t>1 Pts</t>
  </si>
  <si>
    <t>1 Pts / réminiscence</t>
  </si>
  <si>
    <t>Facteur multiplicateur</t>
  </si>
  <si>
    <t>x3</t>
  </si>
  <si>
    <t>"1D100 Kg"</t>
  </si>
  <si>
    <t>Psychique</t>
  </si>
  <si>
    <t xml:space="preserve">Défense </t>
  </si>
  <si>
    <t>Physique</t>
  </si>
  <si>
    <t>Télékinésie</t>
  </si>
  <si>
    <t>1/ Ne pas tuer / Défendre la vie</t>
  </si>
  <si>
    <t>2/ Ne pas voler / Respecter la Loi</t>
  </si>
  <si>
    <t>3/ Ne pas tromper "sa compagne" (Vœu d'abstinence pour Loki) / Choisir l'Amour</t>
  </si>
  <si>
    <t>4/ Ne pas mentir / Dire la Vérité</t>
  </si>
  <si>
    <t>5/ Ne pas céder à la colère / Rester Calme</t>
  </si>
  <si>
    <t>6/ Ne pas prendre de substances nocives / Garder un corps Sain</t>
  </si>
  <si>
    <t>7/ Ne pas tenir de propos erronés / Faire preuve d'intelligence</t>
  </si>
  <si>
    <t>8/ Ne pas se faire valoir en dénigrant les autres / Etre humble</t>
  </si>
  <si>
    <t>9/ Ne pas prendre l’argent pour une fin en soi / Se contenter de Rien</t>
  </si>
  <si>
    <t>10/ Ne pas se montrer avare dans l’enseignement du shaan / Pratiquer les arts Surnaturels</t>
  </si>
  <si>
    <t>1 Pts / 1D6</t>
  </si>
  <si>
    <t>Tir</t>
  </si>
  <si>
    <t>Mental</t>
  </si>
  <si>
    <t>Social</t>
  </si>
  <si>
    <t>Caractéristiques</t>
  </si>
  <si>
    <t>Sexe : Masculin</t>
  </si>
  <si>
    <t>Portée (en mètres) :</t>
  </si>
  <si>
    <t>Nbres de service :</t>
  </si>
  <si>
    <t>Pouvoirs de Tir :</t>
  </si>
  <si>
    <t>Immunités :</t>
  </si>
  <si>
    <r>
      <t>Niv.1 :</t>
    </r>
    <r>
      <rPr>
        <sz val="10"/>
        <rFont val="Arial"/>
        <family val="0"/>
      </rPr>
      <t xml:space="preserve"> Communique dans un language secret compris seulement des Shaanistes</t>
    </r>
  </si>
  <si>
    <t>Régénération : Chakra / Heures</t>
  </si>
  <si>
    <t>Rayon photonique</t>
  </si>
  <si>
    <t>Chakra :</t>
  </si>
  <si>
    <t>CA Contact</t>
  </si>
  <si>
    <t>CD Nat.</t>
  </si>
  <si>
    <r>
      <t>Niv.5 :</t>
    </r>
    <r>
      <rPr>
        <sz val="10"/>
        <rFont val="Arial"/>
        <family val="0"/>
      </rPr>
      <t xml:space="preserve"> Echange Shaanique qui permet d'utiliser et d'échanger les compétences avec les Shaanistes</t>
    </r>
  </si>
  <si>
    <t>Durée restante des pouvoirs actifs</t>
  </si>
  <si>
    <t>"1 Stade"</t>
  </si>
  <si>
    <t>"1 Maison"</t>
  </si>
  <si>
    <t>Sondage Tranfert</t>
  </si>
  <si>
    <t>Transfert</t>
  </si>
  <si>
    <t>Réminiscence</t>
  </si>
  <si>
    <t>Création d'ectoplasme</t>
  </si>
  <si>
    <t>Transit</t>
  </si>
  <si>
    <t>Création d'une porte de Transit</t>
  </si>
  <si>
    <t>3x</t>
  </si>
  <si>
    <t>Famille</t>
  </si>
  <si>
    <t>Défaut</t>
  </si>
  <si>
    <t>Rituels &amp; Effets</t>
  </si>
  <si>
    <t>Enchantement</t>
  </si>
  <si>
    <t>Abjuration</t>
  </si>
  <si>
    <t>Altération</t>
  </si>
  <si>
    <t>Nb sorts connus :</t>
  </si>
  <si>
    <t>/</t>
  </si>
  <si>
    <t>Illusion</t>
  </si>
  <si>
    <t>Defaut secret</t>
  </si>
  <si>
    <t>??</t>
  </si>
  <si>
    <t>Permet de créer à partir du monde astral et d'agir dans les Univers de type E</t>
  </si>
  <si>
    <t>"Pierre"</t>
  </si>
  <si>
    <t>Renvoi de sort</t>
  </si>
  <si>
    <t>Composante : une fiole d'eau bénite</t>
  </si>
  <si>
    <t>Creation Astrale</t>
  </si>
  <si>
    <t>Invocation</t>
  </si>
  <si>
    <t>Collège de Spécialiste :</t>
  </si>
  <si>
    <t>Collèges Alliés :</t>
  </si>
  <si>
    <t>Collèges Ennemis :</t>
  </si>
  <si>
    <t>Collège Némésis :</t>
  </si>
  <si>
    <t>Médecine</t>
  </si>
  <si>
    <t>CONFECTION DROGUE</t>
  </si>
  <si>
    <t>NEUTRALISER POISON</t>
  </si>
  <si>
    <t>SOINS / PLANTE</t>
  </si>
  <si>
    <t>SECOURISME</t>
  </si>
  <si>
    <t>MEDECINE</t>
  </si>
  <si>
    <t>PHARMACIE</t>
  </si>
  <si>
    <t>CHIRURGIE DE POINTE</t>
  </si>
  <si>
    <t>HIBERNATEURS</t>
  </si>
  <si>
    <t>IMPLANT ROBOTIQUE</t>
  </si>
  <si>
    <t>REGENERATION</t>
  </si>
  <si>
    <t>IMPLANT SYNOBIOIDE</t>
  </si>
  <si>
    <t>Cockpit Control</t>
  </si>
  <si>
    <t>ECRAN DE VAISSEAU</t>
  </si>
  <si>
    <t>COMPOSER PROGRAMME INFO</t>
  </si>
  <si>
    <t>CONTOURNER SECURITE INFO</t>
  </si>
  <si>
    <t>INTERCONNECTER ORDI.</t>
  </si>
  <si>
    <t>MANIPULER PROGRAMME INFO.</t>
  </si>
  <si>
    <t>NEUTRALISER SECU. INFO</t>
  </si>
  <si>
    <t>SYSTEME RADAR</t>
  </si>
  <si>
    <t>dont ceux issues du dépassement de soi :</t>
  </si>
  <si>
    <t>SYSTEME D'ALARME</t>
  </si>
  <si>
    <t>SYSTEME RADIO</t>
  </si>
  <si>
    <t>Espionnage</t>
  </si>
  <si>
    <t>OUVRIR COFFRE FORT</t>
  </si>
  <si>
    <t>CROCHETER SERRURE</t>
  </si>
  <si>
    <t>CONTREFACON</t>
  </si>
  <si>
    <t>TOMBER</t>
  </si>
  <si>
    <t>TORTURE</t>
  </si>
  <si>
    <t>TRICHER</t>
  </si>
  <si>
    <t>VIGILENCE</t>
  </si>
  <si>
    <t>PICKPOCKET</t>
  </si>
  <si>
    <t>PISTER</t>
  </si>
  <si>
    <t>DECELER LUMIERE</t>
  </si>
  <si>
    <t>DECELER SON</t>
  </si>
  <si>
    <t>DECELER CONTACT</t>
  </si>
  <si>
    <t>DECELER CHIMIE</t>
  </si>
  <si>
    <t>DISCRETION</t>
  </si>
  <si>
    <t>MEMOIRE LUMINEUSE</t>
  </si>
  <si>
    <t>MEMOIRE SONORE</t>
  </si>
  <si>
    <t>MEMOIRE TACTILE</t>
  </si>
  <si>
    <t>MEMOIRE CHIMIQUE</t>
  </si>
  <si>
    <t>REPERAGE</t>
  </si>
  <si>
    <t>SAUTER</t>
  </si>
  <si>
    <t>JONGLERIE</t>
  </si>
  <si>
    <t>ORIENTATION</t>
  </si>
  <si>
    <t>EFFACER TRACE</t>
  </si>
  <si>
    <t>ESCALADER</t>
  </si>
  <si>
    <t>EVALUER</t>
  </si>
  <si>
    <t>FILATURE</t>
  </si>
  <si>
    <t>FOUILLE</t>
  </si>
  <si>
    <t>FUNAMBULISME</t>
  </si>
  <si>
    <t>GRIMPER CORDE</t>
  </si>
  <si>
    <t>CONTORSION</t>
  </si>
  <si>
    <t>DISSIMULATION</t>
  </si>
  <si>
    <t>ACROBATIE</t>
  </si>
  <si>
    <t>CAMOUFLAGE</t>
  </si>
  <si>
    <t>BIBLIOTHEQUE</t>
  </si>
  <si>
    <t>BUREAUCRATIE</t>
  </si>
  <si>
    <t>Survie</t>
  </si>
  <si>
    <t>AGRICULTURE</t>
  </si>
  <si>
    <t>ALLUMAGE FEU</t>
  </si>
  <si>
    <t>CHASSE</t>
  </si>
  <si>
    <t>CUISINE</t>
  </si>
  <si>
    <t>DRESSAGE</t>
  </si>
  <si>
    <t>MAITRISE DES ANIMAUX</t>
  </si>
  <si>
    <t>PECHE</t>
  </si>
  <si>
    <t>TENIR BOISSON</t>
  </si>
  <si>
    <t>TENIR DROGUES</t>
  </si>
  <si>
    <t>Relationnel</t>
  </si>
  <si>
    <t>ACTE SEXUEL</t>
  </si>
  <si>
    <t>ART GRAPHIQUE</t>
  </si>
  <si>
    <t>ART MUSICAL</t>
  </si>
  <si>
    <t>BARATIN</t>
  </si>
  <si>
    <t>CALMER</t>
  </si>
  <si>
    <t>CODAGE / DECODAGE</t>
  </si>
  <si>
    <t>COMEDIE</t>
  </si>
  <si>
    <t>COMMERCE</t>
  </si>
  <si>
    <t>COMMANDER</t>
  </si>
  <si>
    <t>CONVAINCRE</t>
  </si>
  <si>
    <t>DANCE</t>
  </si>
  <si>
    <t>DEGUISEMENT</t>
  </si>
  <si>
    <t>DETECTER MENSONGE</t>
  </si>
  <si>
    <t>DIPLOMATIE</t>
  </si>
  <si>
    <t>DONS DE CONTEUR</t>
  </si>
  <si>
    <t>PROTOCOLE</t>
  </si>
  <si>
    <t>FAIRE PITIE</t>
  </si>
  <si>
    <t>IMITER LES VOIX</t>
  </si>
  <si>
    <t>INSTRUIRE</t>
  </si>
  <si>
    <t>INTERROGATOIRE</t>
  </si>
  <si>
    <t>JEUX</t>
  </si>
  <si>
    <t>LIRE SUR LES LEVRES</t>
  </si>
  <si>
    <t>MAQUILLAGE</t>
  </si>
  <si>
    <t>PITRERIE</t>
  </si>
  <si>
    <t>PSYCHOLOGIE</t>
  </si>
  <si>
    <t>PSYCHOPATHOLOGIE</t>
  </si>
  <si>
    <t>SCULPTURE</t>
  </si>
  <si>
    <t>SEDUCTION</t>
  </si>
  <si>
    <t>SE RENSEIGNER</t>
  </si>
  <si>
    <t>SOCIOLOGIE</t>
  </si>
  <si>
    <t>ANTHROPOLOGIE</t>
  </si>
  <si>
    <t>TRAVESTISSEMENT</t>
  </si>
  <si>
    <t>VENTRILOQUERIE</t>
  </si>
  <si>
    <t>LITTERATURE</t>
  </si>
  <si>
    <t>Divers Sciences</t>
  </si>
  <si>
    <t>BOTANIQUE</t>
  </si>
  <si>
    <t>BRASSAGE</t>
  </si>
  <si>
    <t>COMPTABILITE</t>
  </si>
  <si>
    <t>DROIT</t>
  </si>
  <si>
    <t>ECONOMIE</t>
  </si>
  <si>
    <t>GEOGRAPHIE</t>
  </si>
  <si>
    <t>HISTOIRE</t>
  </si>
  <si>
    <t>MEMORISER</t>
  </si>
  <si>
    <t>PHILOSOPHIE</t>
  </si>
  <si>
    <t>POLITIQUE</t>
  </si>
  <si>
    <t>THEOLOGIE</t>
  </si>
  <si>
    <t>ZOOLOGIE</t>
  </si>
  <si>
    <t>ARCHEOLOGIE</t>
  </si>
  <si>
    <t>ARCHITECTURE</t>
  </si>
  <si>
    <t>CARTOGRAPHIE</t>
  </si>
  <si>
    <t>ETHNOLOGIE</t>
  </si>
  <si>
    <t>GEOLOGIE</t>
  </si>
  <si>
    <t>MATHEMATIQUE</t>
  </si>
  <si>
    <t>PHYSIQUE</t>
  </si>
  <si>
    <t>BIOLOGIE</t>
  </si>
  <si>
    <t>CHIMIE</t>
  </si>
  <si>
    <t>DESSIN INDUSTRIEL</t>
  </si>
  <si>
    <t>ELECTRICITE</t>
  </si>
  <si>
    <t>METEOROLOGIE</t>
  </si>
  <si>
    <t>PHOTOGRAPHIE</t>
  </si>
  <si>
    <t>ETHNOLOGIE E.T</t>
  </si>
  <si>
    <t>XENOETHNOLOGIE</t>
  </si>
  <si>
    <t>CARTE OECUMENE</t>
  </si>
  <si>
    <t>STARGATE</t>
  </si>
  <si>
    <t>Spiritisme</t>
  </si>
  <si>
    <t>CHARISME HYPNOSE</t>
  </si>
  <si>
    <t>MAGICOLOGIE</t>
  </si>
  <si>
    <t>MEGANOLOGIE</t>
  </si>
  <si>
    <t>OCCULTISME</t>
  </si>
  <si>
    <t>PSIONOLOGIE</t>
  </si>
  <si>
    <r>
      <t>Niv.2 :</t>
    </r>
    <r>
      <rPr>
        <sz val="10"/>
        <rFont val="Arial"/>
        <family val="0"/>
      </rPr>
      <t xml:space="preserve"> Lien télepathique permanent planétaire (hors perception) avec les Shaanistes</t>
    </r>
  </si>
  <si>
    <t>SOMMEIL HYPNOSE</t>
  </si>
  <si>
    <t>SUGGESTION HYPNOSE</t>
  </si>
  <si>
    <t>Fabrication</t>
  </si>
  <si>
    <t>BRICOLAGE</t>
  </si>
  <si>
    <t>COUTURE</t>
  </si>
  <si>
    <t>DESAMORCER PIEGE</t>
  </si>
  <si>
    <t>POSE DE PIEGE</t>
  </si>
  <si>
    <t>POTERIE</t>
  </si>
  <si>
    <t>TAILLE DE GEMME</t>
  </si>
  <si>
    <t>TISSAGE</t>
  </si>
  <si>
    <t>TRAVAIL DE MINE</t>
  </si>
  <si>
    <t>CORDONNERIE</t>
  </si>
  <si>
    <t>MACONNERIE</t>
  </si>
  <si>
    <t>MENUISERIE</t>
  </si>
  <si>
    <t>METALLURGIE</t>
  </si>
  <si>
    <t>TRAVAUX DOMESTIQUES</t>
  </si>
  <si>
    <t>MECANIQUE</t>
  </si>
  <si>
    <t>SABOTAGE</t>
  </si>
  <si>
    <t>SYSTEME D</t>
  </si>
  <si>
    <t>DESAMORCER BOMBE</t>
  </si>
  <si>
    <t>ELECTRONIQUE</t>
  </si>
  <si>
    <t>ROBOTIQUE</t>
  </si>
  <si>
    <t>DROIDOLOGIE</t>
  </si>
  <si>
    <t>Combat</t>
  </si>
  <si>
    <t>ARME DE JET MANUELLE</t>
  </si>
  <si>
    <t>COMBAT A MAINS NUES</t>
  </si>
  <si>
    <t>COMBAT AVEC MASSE</t>
  </si>
  <si>
    <t>ESQUIVER</t>
  </si>
  <si>
    <t>LANCER</t>
  </si>
  <si>
    <t>PARADE BOUCLIER</t>
  </si>
  <si>
    <t>PORT D'ARMURE</t>
  </si>
  <si>
    <t>TACTIQUE</t>
  </si>
  <si>
    <t>ARME DE JET MECANIQUE</t>
  </si>
  <si>
    <t>COMBAT AVEC LAME</t>
  </si>
  <si>
    <t>ARME A FEU EPAULE P. CALIBRE</t>
  </si>
  <si>
    <t>ARME A FEU POING P. CALIBRE</t>
  </si>
  <si>
    <t>MANIPULATION EXPLOSIFS</t>
  </si>
  <si>
    <t>ARME A FEU EP. REPETITION</t>
  </si>
  <si>
    <t>ARME A FEU POING REPETITION</t>
  </si>
  <si>
    <t>ARME A FEU POING GROS CALIBRE</t>
  </si>
  <si>
    <t>ARTILLERIE LEGERE</t>
  </si>
  <si>
    <t>ARTILLERIE LOURDE</t>
  </si>
  <si>
    <t>ARTILLERIE MOBILE</t>
  </si>
  <si>
    <t>RAYON EP. PETIT CALIBRE</t>
  </si>
  <si>
    <t>RAYON POING PETIT CALIBRE</t>
  </si>
  <si>
    <t>RAYON EP. REPETITION</t>
  </si>
  <si>
    <t>RAYON EP. GROS CALIBRE</t>
  </si>
  <si>
    <t>RAYON POING REPETITION</t>
  </si>
  <si>
    <t>ARME CASSE MONDE</t>
  </si>
  <si>
    <t>Locomotion</t>
  </si>
  <si>
    <t>EQUITATION AIR</t>
  </si>
  <si>
    <t>EQUITATION MER</t>
  </si>
  <si>
    <t>MANŒUVRER VOILE</t>
  </si>
  <si>
    <t>NAVIGATION MARITIME</t>
  </si>
  <si>
    <t>ROULER</t>
  </si>
  <si>
    <t>TRAIN</t>
  </si>
  <si>
    <t>BATEAU A VAPEUR</t>
  </si>
  <si>
    <t>PARACHUTISME</t>
  </si>
  <si>
    <t>AEROSTAT</t>
  </si>
  <si>
    <t>DELTAPLANE</t>
  </si>
  <si>
    <t>PLANEUR</t>
  </si>
  <si>
    <t>AUTOMOBILE</t>
  </si>
  <si>
    <t>ENGIN A CHENILLE</t>
  </si>
  <si>
    <t>MOTO</t>
  </si>
  <si>
    <t>POIDS LOURD</t>
  </si>
  <si>
    <t>BATEAU A MOTEUR</t>
  </si>
  <si>
    <t>SOUS MARIN</t>
  </si>
  <si>
    <t>NAVIGATION AERIENNE</t>
  </si>
  <si>
    <t>AVION A HELICE</t>
  </si>
  <si>
    <t>FUSEE</t>
  </si>
  <si>
    <t>VEHICULE SOUS COUSSIN D'AIR</t>
  </si>
  <si>
    <t>AVION A REACTION</t>
  </si>
  <si>
    <t>HELICOPTERE</t>
  </si>
  <si>
    <t>NAVETTE SPATIALE</t>
  </si>
  <si>
    <t>ULM</t>
  </si>
  <si>
    <t>MARCHE ENDURANCE</t>
  </si>
  <si>
    <t>MARCHE SPRINT</t>
  </si>
  <si>
    <t>SURF</t>
  </si>
  <si>
    <t>NAVIGATION SPATIALE</t>
  </si>
  <si>
    <t>SUBLUM. CLASSE 1</t>
  </si>
  <si>
    <t>SUBLUM. CLASSE 2</t>
  </si>
  <si>
    <t>SUBLUM. CLASSE 3</t>
  </si>
  <si>
    <t>SUBLUM. CLASSE 4</t>
  </si>
  <si>
    <t>VEHICULE ANTIGRAV</t>
  </si>
  <si>
    <t>NAVIGATION MULTIVERS.</t>
  </si>
  <si>
    <t>HYPERSPATIAL 1</t>
  </si>
  <si>
    <t>HYPERSPATIAL 2</t>
  </si>
  <si>
    <t>HYPERSPATIAL 3</t>
  </si>
  <si>
    <t>HYPERSPATIAL 4</t>
  </si>
  <si>
    <t>GLISSE</t>
  </si>
  <si>
    <t>PLONGER</t>
  </si>
  <si>
    <t>NAGER</t>
  </si>
  <si>
    <t>CARTOGRAPHIE ASTRALE</t>
  </si>
  <si>
    <t>PHYSIQUES</t>
  </si>
  <si>
    <t>PSYCHIQUES</t>
  </si>
  <si>
    <t>score</t>
  </si>
  <si>
    <t>Perception</t>
  </si>
  <si>
    <t>Vitalité</t>
  </si>
  <si>
    <t>Force</t>
  </si>
  <si>
    <t>Réflexe</t>
  </si>
  <si>
    <t>Habileté</t>
  </si>
  <si>
    <t>Apparence</t>
  </si>
  <si>
    <t>Adaptation</t>
  </si>
  <si>
    <t>Raison</t>
  </si>
  <si>
    <t>Equilibre</t>
  </si>
  <si>
    <t>Volonté</t>
  </si>
  <si>
    <t>Passion</t>
  </si>
  <si>
    <t>Autorité</t>
  </si>
  <si>
    <t>Communication</t>
  </si>
  <si>
    <t>Intuition</t>
  </si>
  <si>
    <t>DETECTIONS</t>
  </si>
  <si>
    <t>Lumineuse</t>
  </si>
  <si>
    <t>Chimique</t>
  </si>
  <si>
    <t>Sonore</t>
  </si>
  <si>
    <t>Contact</t>
  </si>
  <si>
    <t>Calcul competence</t>
  </si>
  <si>
    <t>F+H</t>
  </si>
  <si>
    <t>F+Vi</t>
  </si>
  <si>
    <t>Ra+Pa</t>
  </si>
  <si>
    <t>Pa+I</t>
  </si>
  <si>
    <t>C+Vo</t>
  </si>
  <si>
    <t>Pe+Ra</t>
  </si>
  <si>
    <t>H+Pa</t>
  </si>
  <si>
    <t>C+E</t>
  </si>
  <si>
    <t>H+Ad</t>
  </si>
  <si>
    <t>Pa+C</t>
  </si>
  <si>
    <t>Vo+Au</t>
  </si>
  <si>
    <t>H+Pe</t>
  </si>
  <si>
    <t>Ra+C</t>
  </si>
  <si>
    <t>Vo+C</t>
  </si>
  <si>
    <t>Au+C</t>
  </si>
  <si>
    <t>Ra+E</t>
  </si>
  <si>
    <t>Ra+Ad</t>
  </si>
  <si>
    <t>Vo+H</t>
  </si>
  <si>
    <t>Ra+Pe</t>
  </si>
  <si>
    <t>Pa+H</t>
  </si>
  <si>
    <t>Ad+Ap</t>
  </si>
  <si>
    <t>Pe+Lum</t>
  </si>
  <si>
    <t>Pe+Son</t>
  </si>
  <si>
    <t>Pe+Cont</t>
  </si>
  <si>
    <t>Pe+Chim</t>
  </si>
  <si>
    <t>I+Ra</t>
  </si>
  <si>
    <t>H+Re</t>
  </si>
  <si>
    <t>C+Au</t>
  </si>
  <si>
    <t>Re+Ad</t>
  </si>
  <si>
    <t>C+Pa</t>
  </si>
  <si>
    <t>Pa+Au</t>
  </si>
  <si>
    <t>Ra+Vo</t>
  </si>
  <si>
    <t>H+F</t>
  </si>
  <si>
    <t>Re+I</t>
  </si>
  <si>
    <t>E+C</t>
  </si>
  <si>
    <t>C+10-Ap</t>
  </si>
  <si>
    <t>Pe+Re</t>
  </si>
  <si>
    <t>Pe+H</t>
  </si>
  <si>
    <t>H+E</t>
  </si>
  <si>
    <t>F+Ad</t>
  </si>
  <si>
    <t>Pa+Ra</t>
  </si>
  <si>
    <t>Pe+C</t>
  </si>
  <si>
    <t>Re+H</t>
  </si>
  <si>
    <t>Vo+Ra</t>
  </si>
  <si>
    <t>Au+Vo</t>
  </si>
  <si>
    <t>Re+F</t>
  </si>
  <si>
    <t>I+Lum</t>
  </si>
  <si>
    <t>I+Son</t>
  </si>
  <si>
    <t>I+Cont</t>
  </si>
  <si>
    <t>I+Chim</t>
  </si>
  <si>
    <t>Ra+Ra</t>
  </si>
  <si>
    <t>F+Re</t>
  </si>
  <si>
    <t>Ad+Re</t>
  </si>
  <si>
    <t>I+Pa</t>
  </si>
  <si>
    <t>Pe+Ad</t>
  </si>
  <si>
    <t>F+Vo</t>
  </si>
  <si>
    <t>Pa+Vo</t>
  </si>
  <si>
    <t>Vi+F</t>
  </si>
  <si>
    <t>Ra+H</t>
  </si>
  <si>
    <t>Ra+I</t>
  </si>
  <si>
    <t>Ap+C</t>
  </si>
  <si>
    <t>Ad+Vi</t>
  </si>
  <si>
    <t>Vi+Ad</t>
  </si>
  <si>
    <t>2*H</t>
  </si>
  <si>
    <t>2*Ra</t>
  </si>
  <si>
    <t>F+10-E</t>
  </si>
  <si>
    <t>F+I</t>
  </si>
  <si>
    <t>Re+Ra</t>
  </si>
  <si>
    <t>Pe+E</t>
  </si>
  <si>
    <t>Vo+10-Ra</t>
  </si>
  <si>
    <t>C+Ad</t>
  </si>
  <si>
    <t>H+Vo</t>
  </si>
  <si>
    <t>Ad+Ra</t>
  </si>
  <si>
    <t>Ra+F</t>
  </si>
  <si>
    <t>Ad+H</t>
  </si>
  <si>
    <t>H+Ra</t>
  </si>
  <si>
    <t>((H+Ad)/2)+I</t>
  </si>
  <si>
    <t>F+Pe</t>
  </si>
  <si>
    <t>Ra+Re</t>
  </si>
  <si>
    <t>C+Ra</t>
  </si>
  <si>
    <t>E+Ra</t>
  </si>
  <si>
    <t>Vo+E</t>
  </si>
  <si>
    <t>(10-Ra)+(10-E)</t>
  </si>
  <si>
    <t>Vo+I</t>
  </si>
  <si>
    <t>Pe+I</t>
  </si>
  <si>
    <t>Marge</t>
  </si>
  <si>
    <t>Score</t>
  </si>
  <si>
    <t>RAYON POING GROS CALIBRE</t>
  </si>
  <si>
    <t>Tech Type</t>
  </si>
  <si>
    <t>Formule Calcul competence</t>
  </si>
  <si>
    <t>Exp</t>
  </si>
  <si>
    <t>Compétence</t>
  </si>
  <si>
    <t>Code</t>
  </si>
  <si>
    <t>Type</t>
  </si>
  <si>
    <t>TRANSFERT</t>
  </si>
  <si>
    <t>Pe</t>
  </si>
  <si>
    <t>Vi</t>
  </si>
  <si>
    <t>F</t>
  </si>
  <si>
    <t>Re</t>
  </si>
  <si>
    <t>H</t>
  </si>
  <si>
    <t>Ap</t>
  </si>
  <si>
    <t>Ad</t>
  </si>
  <si>
    <t>Resistance :</t>
  </si>
  <si>
    <t>% rejet :</t>
  </si>
  <si>
    <t>Points dépensés</t>
  </si>
  <si>
    <t>Vo</t>
  </si>
  <si>
    <t>E</t>
  </si>
  <si>
    <t>CA.Nat.</t>
  </si>
  <si>
    <t>CD.Nat.</t>
  </si>
  <si>
    <t>Motivation</t>
  </si>
  <si>
    <t>Activation</t>
  </si>
  <si>
    <t>Energie</t>
  </si>
  <si>
    <t>Psionique :</t>
  </si>
  <si>
    <t>Magie :</t>
  </si>
  <si>
    <t>Concentration</t>
  </si>
  <si>
    <t>Mise en transe</t>
  </si>
  <si>
    <t>Lecture sort</t>
  </si>
  <si>
    <t>Ideaux /</t>
  </si>
  <si>
    <t>kg</t>
  </si>
  <si>
    <t>Affinités :</t>
  </si>
  <si>
    <t>Révision runes</t>
  </si>
  <si>
    <t>Comp 1</t>
  </si>
  <si>
    <t>Comp 2</t>
  </si>
  <si>
    <t>Comp 3</t>
  </si>
  <si>
    <t>C</t>
  </si>
  <si>
    <t>Ra</t>
  </si>
  <si>
    <t>Pa</t>
  </si>
  <si>
    <t>I</t>
  </si>
  <si>
    <t>Chim</t>
  </si>
  <si>
    <t>Lum</t>
  </si>
  <si>
    <t>Son</t>
  </si>
  <si>
    <t>Cont</t>
  </si>
  <si>
    <t>Au</t>
  </si>
  <si>
    <t>Phobie :</t>
  </si>
  <si>
    <t>Sexe :</t>
  </si>
  <si>
    <t>Amélioration comp. Via caractéristiques</t>
  </si>
  <si>
    <t>App</t>
  </si>
  <si>
    <t>Spécialisation</t>
  </si>
  <si>
    <t>Tête</t>
  </si>
  <si>
    <t>SILHOUETTE</t>
  </si>
  <si>
    <t>Bras droit</t>
  </si>
  <si>
    <t>Torse droit</t>
  </si>
  <si>
    <t>Torse gauche</t>
  </si>
  <si>
    <t>Bras gauche</t>
  </si>
  <si>
    <t>Avant-bras droit</t>
  </si>
  <si>
    <t>Ventre droit</t>
  </si>
  <si>
    <t>Ventre gauche</t>
  </si>
  <si>
    <t>Avant-bras gauche</t>
  </si>
  <si>
    <t>Main droite</t>
  </si>
  <si>
    <t>Abdomen</t>
  </si>
  <si>
    <t>Main gauche</t>
  </si>
  <si>
    <t>Cuisse droite</t>
  </si>
  <si>
    <t>Cuisse gauche</t>
  </si>
  <si>
    <t>Jambe droite</t>
  </si>
  <si>
    <t>Jambe gauche</t>
  </si>
  <si>
    <t>Pied droit</t>
  </si>
  <si>
    <t>Pied gauche</t>
  </si>
  <si>
    <t>MATOS</t>
  </si>
  <si>
    <t>Equipement transporté par zone</t>
  </si>
  <si>
    <t>Impossible</t>
  </si>
  <si>
    <t>Difficile</t>
  </si>
  <si>
    <t>Normal</t>
  </si>
  <si>
    <t>Facile</t>
  </si>
  <si>
    <t>Évident</t>
  </si>
  <si>
    <t>Evident</t>
  </si>
  <si>
    <t xml:space="preserve">Poids :  </t>
  </si>
  <si>
    <t xml:space="preserve">Taille : </t>
  </si>
  <si>
    <t>cm</t>
  </si>
  <si>
    <t>Description :</t>
  </si>
  <si>
    <t>Vo (Fatigue Mentale)</t>
  </si>
  <si>
    <t>Récupération par le sommeil</t>
  </si>
  <si>
    <t>E (Santé Mentale)</t>
  </si>
  <si>
    <t>Récupération par soins psychiatiques</t>
  </si>
  <si>
    <t>Vi (Points de Vie)</t>
  </si>
  <si>
    <t>Récupération par soins médicaux</t>
  </si>
  <si>
    <t>Portes de Transit mémorisées :</t>
  </si>
  <si>
    <t>Tétraèdes témoins :</t>
  </si>
  <si>
    <r>
      <t>Langues connues :</t>
    </r>
    <r>
      <rPr>
        <sz val="10"/>
        <rFont val="Arial"/>
        <family val="0"/>
      </rPr>
      <t xml:space="preserve"> </t>
    </r>
  </si>
  <si>
    <t>(max. marge de passion)</t>
  </si>
  <si>
    <t>(max. marge de comm)</t>
  </si>
  <si>
    <t>* Bétasorvent :</t>
  </si>
  <si>
    <t>SENS DU LABYRINTHE</t>
  </si>
  <si>
    <t>Re+Ha</t>
  </si>
  <si>
    <t>Liste de Matériels</t>
  </si>
  <si>
    <t>Tradition : Shamanique</t>
  </si>
  <si>
    <r>
      <t xml:space="preserve">Maître : 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Ascention</t>
    </r>
    <r>
      <rPr>
        <sz val="10"/>
        <rFont val="Arial"/>
        <family val="0"/>
      </rPr>
      <t xml:space="preserve"> shaanique qui permet au m</t>
    </r>
    <r>
      <rPr>
        <sz val="10"/>
        <rFont val="Arial"/>
        <family val="0"/>
      </rPr>
      <t>aître</t>
    </r>
    <r>
      <rPr>
        <sz val="10"/>
        <rFont val="Arial"/>
        <family val="0"/>
      </rPr>
      <t xml:space="preserve"> d</t>
    </r>
    <r>
      <rPr>
        <sz val="10"/>
        <rFont val="Arial"/>
        <family val="0"/>
      </rPr>
      <t xml:space="preserve">'accéder à un autre niveau d'existence après la mort </t>
    </r>
  </si>
  <si>
    <t>Invocation d'élementaire de l'eau</t>
  </si>
  <si>
    <t>"V et S" fait venir au mage le plus proche élémentaire de l'eau</t>
  </si>
  <si>
    <t>"1D10 rounds"</t>
  </si>
  <si>
    <t>"V, S et 1M" Renvoi le sort ciblé vers son lanceur</t>
  </si>
  <si>
    <t>Fiche mise à jour :</t>
  </si>
  <si>
    <t>2 1 3 0 6 8 9 4 5 7</t>
  </si>
  <si>
    <t>Miiwanien - droitier</t>
  </si>
  <si>
    <t>M</t>
  </si>
  <si>
    <t>Age : jeune adulte (41 ans)</t>
  </si>
  <si>
    <t>x</t>
  </si>
  <si>
    <t xml:space="preserve"> 9/6/4</t>
  </si>
  <si>
    <t>Vitalité 3j 000</t>
  </si>
  <si>
    <t>7x</t>
  </si>
  <si>
    <t xml:space="preserve"> 10/9/7</t>
  </si>
  <si>
    <t>Création :</t>
  </si>
  <si>
    <t xml:space="preserve"> 10/3/5</t>
  </si>
  <si>
    <t xml:space="preserve"> 8/5/7</t>
  </si>
  <si>
    <t xml:space="preserve"> 8/2/1</t>
  </si>
  <si>
    <t xml:space="preserve"> 10/8/5</t>
  </si>
  <si>
    <t xml:space="preserve"> 5/7/4</t>
  </si>
  <si>
    <t xml:space="preserve"> 5/6/9</t>
  </si>
  <si>
    <t xml:space="preserve"> 5/7/10</t>
  </si>
  <si>
    <t xml:space="preserve"> 6/8/10</t>
  </si>
  <si>
    <t xml:space="preserve"> 5/3/8</t>
  </si>
  <si>
    <t xml:space="preserve"> 5/2/6</t>
  </si>
  <si>
    <t xml:space="preserve"> 5/8/7</t>
  </si>
  <si>
    <t>6x</t>
  </si>
  <si>
    <t>* Miiwanien :</t>
  </si>
  <si>
    <t>* Shaani :</t>
  </si>
  <si>
    <t>* Woon :</t>
  </si>
  <si>
    <t>* Langue des vents :</t>
  </si>
  <si>
    <r>
      <t>Trad-Mod 3 intégré:</t>
    </r>
    <r>
      <rPr>
        <sz val="10"/>
        <rFont val="Arial"/>
        <family val="0"/>
      </rPr>
      <t xml:space="preserve"> </t>
    </r>
  </si>
  <si>
    <t>Américain Super-Earth</t>
  </si>
  <si>
    <t>Elfe</t>
  </si>
  <si>
    <t>Arabe de Kavir</t>
  </si>
  <si>
    <t>Tygg</t>
  </si>
  <si>
    <t>Egyptien</t>
  </si>
  <si>
    <t>Gouluz</t>
  </si>
  <si>
    <t>Hyrkanien</t>
  </si>
  <si>
    <t>FORCE ACCRUE (vœu djinn) : compétences et dégâts doublés / jes de fatigue divisés par 2</t>
  </si>
  <si>
    <t>MACHINE GOULUZ : Reçu un cours de Loki (01) sur utilisation des machines gouluz</t>
  </si>
  <si>
    <t>Nombre de réincarnations :</t>
  </si>
  <si>
    <t>IMMUNITES :</t>
  </si>
  <si>
    <t>Contre les possessions mentales</t>
  </si>
  <si>
    <t>Contre le vol des pouvoirs</t>
  </si>
  <si>
    <t>Preceptes Shaani : 10</t>
  </si>
  <si>
    <t>Casque à pointes kevlar, doublé karob, hermétique, avec radio-émetteur, caméra, radar, détecteur de mouvements, projecteur, infra-rouge, ordinateur de visée, diadème en or serti à l'intérieur, transformant eau en oxygène, avec connection neuronale possible (CD : 13), Trad-Mod 3 intégré enregistrant dans puce techno-centriste les langues apprises et réserve d'oxygène</t>
  </si>
  <si>
    <t>Kamuï du caméléon</t>
  </si>
  <si>
    <r>
      <t>Niv.4 :</t>
    </r>
    <r>
      <rPr>
        <sz val="10"/>
        <rFont val="Arial"/>
        <family val="0"/>
      </rPr>
      <t xml:space="preserve"> Aura Shaanique qui permet d'ajouter les marges de com (+89) du shaani aux compétences relationnelles lors d'un discours</t>
    </r>
  </si>
  <si>
    <t>Collier en or + broche en or jugger</t>
  </si>
  <si>
    <t>1 gant isolant avec senseurs d'univers virtuels et batterie électronique, diffusant virus informatique tygg par micro-connection informatique USB</t>
  </si>
  <si>
    <t>1 gantelet robotique de micro-chirurgie anti-tygg avec micro-seringue perforante + 1 anneau en or Mekigane</t>
  </si>
  <si>
    <t>Olympe</t>
  </si>
  <si>
    <t>ETIQUETTE DU ZODIAQUE</t>
  </si>
  <si>
    <t>Duat Egyptien</t>
  </si>
  <si>
    <t>Kavir</t>
  </si>
  <si>
    <t>UTILISER OBJETS TROY-HELENA</t>
  </si>
  <si>
    <t>UTILISER BROCHE JUGGEUR CHEVAL</t>
  </si>
  <si>
    <t>roulé-boulé, équilibre, dansouille, combat rapproché</t>
  </si>
  <si>
    <t>orgie, hétéro, en couple romantique</t>
  </si>
  <si>
    <t>marijuana en pot de fleur, Miock</t>
  </si>
  <si>
    <t>briquet amadou, rayon de soleil, lance-flammes</t>
  </si>
  <si>
    <t>cube tygg</t>
  </si>
  <si>
    <t>poignard, couteau, bowie-knife</t>
  </si>
  <si>
    <t>arbalète à répétitions</t>
  </si>
  <si>
    <t>gribouillis abstraits niveau primaire</t>
  </si>
  <si>
    <t>hard-rock "CBA"</t>
  </si>
  <si>
    <t>continent central Miiwan</t>
  </si>
  <si>
    <t>armes, mobilier</t>
  </si>
  <si>
    <t>grandes étendues</t>
  </si>
  <si>
    <t>Univers Départemental</t>
  </si>
  <si>
    <t>leader ABC-DE, star sportive</t>
  </si>
  <si>
    <t>faune mutante Miiwan, petits fouineurs</t>
  </si>
  <si>
    <t>morse</t>
  </si>
  <si>
    <t>humanoïdes (mutants, militaires) Miiwan / juggeur, aïkido, close-combat, escrime, combat de rue</t>
  </si>
  <si>
    <t>hâches, épées, bowie-knives</t>
  </si>
  <si>
    <t>massue, gourdin, barre métal, barre à mine</t>
  </si>
  <si>
    <t>Dieu chez tribe arriérée / débile niais auprès ennemis</t>
  </si>
  <si>
    <t>leader ABC-DE, champion sportif, en combat, leadership sympa</t>
  </si>
  <si>
    <t>troc de matériel</t>
  </si>
  <si>
    <t>somnifère</t>
  </si>
  <si>
    <t>conduit d'aération pour infiltration commando</t>
  </si>
  <si>
    <t>ordinateur Usine Mère du Nord (Miiwan) pour fusée</t>
  </si>
  <si>
    <t>frites de "Jo la Frite"</t>
  </si>
  <si>
    <t>bourré FdM, poggo, danse tribale, dansouiller</t>
  </si>
  <si>
    <t>pureté d'un aliment (Miock et planètes)</t>
  </si>
  <si>
    <t>pièges, système de sécu, cachettes, personnes embusquées</t>
  </si>
  <si>
    <t>bruits des armes à feu, moteurs et véhicules, oreille "presque" musicale</t>
  </si>
  <si>
    <t>momification</t>
  </si>
  <si>
    <t>détecter traîtres et menteurs dans un groupe</t>
  </si>
  <si>
    <t>milieu urbain, champs de bataille, ruines</t>
  </si>
  <si>
    <t>ville type Mad-Max, désert du Continent Central de Miiwan</t>
  </si>
  <si>
    <t>Complot tygg</t>
  </si>
  <si>
    <t>sous-marin et moto anti-grav</t>
  </si>
  <si>
    <t>char</t>
  </si>
  <si>
    <t>chevaux-mutants</t>
  </si>
  <si>
    <t>moto anti-grav</t>
  </si>
  <si>
    <t>murs en ruine, arbres, rochers</t>
  </si>
  <si>
    <t>par bond ou saut, roulé-boulé &amp; culbute, en combat de rue (lames, chaines, couteaux) et projectiles</t>
  </si>
  <si>
    <t>mendiant, aspect malade, dégénéré</t>
  </si>
  <si>
    <t>ruines, milieu naturel forêt</t>
  </si>
  <si>
    <t>Miiwan</t>
  </si>
  <si>
    <t>échelles, corde lisse ou à nœuds, murs de ruine, murs lisses, infiltration</t>
  </si>
  <si>
    <t>hélicoptère de combat de Prométhée</t>
  </si>
  <si>
    <t>combat de rue, planning scolaire de cours (proviseur)</t>
  </si>
  <si>
    <t>cartes, juggeur, football, skate</t>
  </si>
  <si>
    <t>ballon &amp; couteaux</t>
  </si>
  <si>
    <t>pouvoirs Aaricia / Réservoir des Symboles</t>
  </si>
  <si>
    <t>chiens et singes</t>
  </si>
  <si>
    <t>grenades de toute sorte</t>
  </si>
  <si>
    <t>galères vikings / mutantes de Miiwan</t>
  </si>
  <si>
    <t>guerre indien</t>
  </si>
  <si>
    <t>bricoler véhicule/radio/moto/sous-marin</t>
  </si>
  <si>
    <t>méditation méga Möglin</t>
  </si>
  <si>
    <t>protection et surveillance des planètes par les Mégas et Gardiens</t>
  </si>
  <si>
    <t>moto FdM, moto PG, moto anti-grav</t>
  </si>
  <si>
    <t>en mer, sous l'eau</t>
  </si>
  <si>
    <t>milieux naturels - grandes étendues</t>
  </si>
  <si>
    <t>mer polluée, eaux boueuses, mauvaise visibilité</t>
  </si>
  <si>
    <t>kevlar, karob, armure juggeur, armure FdM, armure Nova-Fighters</t>
  </si>
  <si>
    <t>guérilla, pièges mécaniques</t>
  </si>
  <si>
    <t>Univers psy, Entité et Prisme, Gardiens Multivers, pont télépathique</t>
  </si>
  <si>
    <t>fusil-laser Klingon</t>
  </si>
  <si>
    <t>M16</t>
  </si>
  <si>
    <t>blaster</t>
  </si>
  <si>
    <t>phaser</t>
  </si>
  <si>
    <t>PM laser</t>
  </si>
  <si>
    <t>caisson de maintenance, baume régénérant</t>
  </si>
  <si>
    <t>robots du Nord</t>
  </si>
  <si>
    <t>saut d'un véhicule à l'autre en mouvement, saut sur adversaire</t>
  </si>
  <si>
    <t>survie</t>
  </si>
  <si>
    <t>romantique hésitant et neuneu</t>
  </si>
  <si>
    <t>Sssîînn</t>
  </si>
  <si>
    <t>sous-marin de poche anti-grav, sous-marin nucléaire</t>
  </si>
  <si>
    <t>améliorer véhicules</t>
  </si>
  <si>
    <t>caméras, systèmes optiques, pièges mécaniques (Usines Nord)</t>
  </si>
  <si>
    <t>sous-marin, radar moto-antigrav, galères/péniches - système radar dans casque</t>
  </si>
  <si>
    <t>fréquences &amp; ondes radio de communication (comm. planétaire)</t>
  </si>
  <si>
    <t>sérum de vérité</t>
  </si>
  <si>
    <t>tomber d'un véhicule, sur sol désertique</t>
  </si>
  <si>
    <t>sous-marin, moto turbo</t>
  </si>
  <si>
    <t>faune Miiwan</t>
  </si>
  <si>
    <t>CONTENANTS :</t>
  </si>
  <si>
    <t>ARMEMENT :</t>
  </si>
  <si>
    <t>SAC-A-DOS</t>
  </si>
  <si>
    <t>ARMES DE CONTACT</t>
  </si>
  <si>
    <t>Armes</t>
  </si>
  <si>
    <t>Rafale</t>
  </si>
  <si>
    <t>Nbre coups</t>
  </si>
  <si>
    <t>CA</t>
  </si>
  <si>
    <t>Chargeurs</t>
  </si>
  <si>
    <t>Nbre tirs effectués</t>
  </si>
  <si>
    <t>. 2 œufs en or</t>
  </si>
  <si>
    <t>. 1 mandoline yukulélé d'Héos</t>
  </si>
  <si>
    <t>o o o o o o o o o o o o o o o o o o o o o o o o o o o o o o o o</t>
  </si>
  <si>
    <t>. 1 communicateur planétaire</t>
  </si>
  <si>
    <t>. 1 cran d'arrêt à 3 lames (CA : 4)</t>
  </si>
  <si>
    <t>M16 laser  plasma-fuse</t>
  </si>
  <si>
    <t>. 1 communicateur portable vidéo</t>
  </si>
  <si>
    <t>. 1 coutelas Rahan en corne végétale</t>
  </si>
  <si>
    <t>. 1 communicateur extra-terrestre (Tygg ? Whog-shrog ?)</t>
  </si>
  <si>
    <t>. 1 massue casse-tête - pied de chaise</t>
  </si>
  <si>
    <t>Tirs effectués : 29</t>
  </si>
  <si>
    <t>. 1 caméra holographique</t>
  </si>
  <si>
    <t>. 1 javelot en bois avec pointe silex</t>
  </si>
  <si>
    <t>. 1 casque de reporter avec micro-caméra enregistreur</t>
  </si>
  <si>
    <t>. 1 Bowie-Knife</t>
  </si>
  <si>
    <t>. 1 Note-Pad infesté du virus tygg</t>
  </si>
  <si>
    <t>. 1 ogive anti-prisme tygg avec lance-ogive mécanique</t>
  </si>
  <si>
    <t>UZI</t>
  </si>
  <si>
    <t>. 1 Trad-Mod 3 avec codeur/traducteur alphabet tygg + inscriptions Temple Tygg</t>
  </si>
  <si>
    <t>. 1 lance-sagaie ex. Grande Plaine Shamanzantha</t>
  </si>
  <si>
    <t>. 1 sac de golf avec plusieurs clubs</t>
  </si>
  <si>
    <t>. 1 massue Pôle-Nord</t>
  </si>
  <si>
    <t>Tirs effectués :</t>
  </si>
  <si>
    <t>. 1 analyseur de milieux</t>
  </si>
  <si>
    <t>. 1 harpe magique</t>
  </si>
  <si>
    <t>. 1 med-kit</t>
  </si>
  <si>
    <t>. 1 pagne en fourrure synthétique</t>
  </si>
  <si>
    <t>. 1 tech-kit de bricolage avec outils divers</t>
  </si>
  <si>
    <t>. 1 amulette de Mahaf</t>
  </si>
  <si>
    <t>Arbalète à répétitions</t>
  </si>
  <si>
    <t>. 1 poignée de composants électroniques divers</t>
  </si>
  <si>
    <t>. 1 tapis magique</t>
  </si>
  <si>
    <t>. 1 chalumeau plasma</t>
  </si>
  <si>
    <t>. 1 cheval de course</t>
  </si>
  <si>
    <t>. 1 statue en or (Gouluz d'or récompense ciné) fondue en collier</t>
  </si>
  <si>
    <t>. 1 nanordi contenant : 1). Dossier secret rédigé sur Banshee par les PdT / 2).  Ensemble des logiciels informatiques de « Caesar », d’une technologie très avancée : fusée, égarer, limier, traceur, reconnaissance, couper, confusion, effacement, boucle, déguisement, zap, … / 3). Langues connues par l’I.A. : galymédien, bétasorvant, dialectes parlés par les confédérations voisines du Haut Empire, langage techno-centriste informatique.</t>
  </si>
  <si>
    <t>. 1 nanordi contenant les dossiers récupérés sur Yaloris : 1). Dossier sur Le Comédien (méga) / 2). Classement des pilotes de racers / 3). Rapport sur les réseaux des agents de La Loge dans l'Univers : missions, lieux, noms, ... / 4). Fiches techniques recensant les défauts des réflecteurs des croiseurs de l'A.G. / 5). Dossiers compromettants sur l'ambassadeur Torbin / 6). Organigramme du réseau polymorphe personnel de Torbin / 7). Dossier sur la base-secrète polymorphe en-dehors des frontières de l'A.G., sur un orbite elliptique autour de la galaxie dans le vide intergalactique (vaisseau gouluz)</t>
  </si>
  <si>
    <t>Tirs effectués : 14</t>
  </si>
  <si>
    <t>SAC POUBELLE</t>
  </si>
  <si>
    <t>. 1 grappin + corde de 20 mètres</t>
  </si>
  <si>
    <t>. 1 boite plastique avec mousse rosâtre sur bloc de gelée</t>
  </si>
  <si>
    <t>. 1 torche laser</t>
  </si>
  <si>
    <t>. 1 tube à essai analysé dans microscope électronique de Valir-IV</t>
  </si>
  <si>
    <t>. 3 petits miroirs en argent</t>
  </si>
  <si>
    <t>. 1 échantillonneur</t>
  </si>
  <si>
    <t xml:space="preserve">. 15 jours de vivres </t>
  </si>
  <si>
    <t>. 1 éprouvette de sève végétale venant du monstre végétal Valir IV</t>
  </si>
  <si>
    <t>. 1 mois de rations iophilisées</t>
  </si>
  <si>
    <t>. 4 objets de la Loge Polymorphe (dont 1 rouge-à-lèvres)</t>
  </si>
  <si>
    <t>Lance-fléchettes</t>
  </si>
  <si>
    <t>. 2 synthécordes de 18 et 20 mètres</t>
  </si>
  <si>
    <t>. 1 chevalière Homme-aux-Chevrons + nano-technologie</t>
  </si>
  <si>
    <t>. Feuilles de papier + 1 crayon</t>
  </si>
  <si>
    <t>. 1 rouge-à-lèvres laser</t>
  </si>
  <si>
    <t>. 3 tiges phosphorescentes (sur 20 m)</t>
  </si>
  <si>
    <t>. 1 œuf kinder en or contenant un cube tygg cénobite à l'intérieur</t>
  </si>
  <si>
    <t>. 3 batteries énergétiques</t>
  </si>
  <si>
    <t>. 1 pion tygg en forme de petit cube de Kuisco</t>
  </si>
  <si>
    <t>. 1 regénérateur dermal (4 doses : 3D100)</t>
  </si>
  <si>
    <t>. 1 carotte</t>
  </si>
  <si>
    <t>Paralysant</t>
  </si>
  <si>
    <t>. 1 hypo-spray avec doses d'ansthésiant</t>
  </si>
  <si>
    <t>. 1 couverture</t>
  </si>
  <si>
    <t>. 1 rouleau de PQ</t>
  </si>
  <si>
    <t>. 1 lampe à pétrole</t>
  </si>
  <si>
    <t xml:space="preserve">Tirs effectués : </t>
  </si>
  <si>
    <t>. 1 bobine de fil en or de 10 mètres</t>
  </si>
  <si>
    <t>. 1 boussole</t>
  </si>
  <si>
    <t>. 1 bande de texlar adhésif</t>
  </si>
  <si>
    <t>. Morceaux de viandes séchées/grillées</t>
  </si>
  <si>
    <t>. 1 pain de détonite + 1 détonateur</t>
  </si>
  <si>
    <t>. 1 Gouluz lesbienne pétrifiée</t>
  </si>
  <si>
    <t>Lance-roquettes / Lance-torpilles</t>
  </si>
  <si>
    <t>. 1 pain plastique 100gr + 1 détonateur mécanique</t>
  </si>
  <si>
    <t>. 1 business card de neuro-chirurgien de l'activateur Dr. Marshall sur Super-Earth</t>
  </si>
  <si>
    <t>. 1 grimoire magique Woon gravé sur carrés de plastique d'un plateau repas attachés entre eux (Héos)</t>
  </si>
  <si>
    <t>. 1 grimoire magique de Yaotl (petit calepin aux pages noires remplies à la craie) avec sorts du feu</t>
  </si>
  <si>
    <t>Fusil laser d'épaule lourd du commissariat de Miiwan alternatif</t>
  </si>
  <si>
    <t>ARMURES ET EQUIPEMENTS SPECIAUX :</t>
  </si>
  <si>
    <t>. 1 combinaison ignifugée</t>
  </si>
  <si>
    <t>. 1 machine Gouluz (197 pts NRJ)</t>
  </si>
  <si>
    <t>. 1 scaphandre scout méga de sécurité</t>
  </si>
  <si>
    <t>. 1 combinaison spatiale pour environnements extrêmes (donnée à Zortran)</t>
  </si>
  <si>
    <t>Arme-bracelet gouluz / Manchon avec bouton carré</t>
  </si>
  <si>
    <t>. 1 armure de blindage renforcée avec ceinture Albédo, ceinture anti-grav, analyseur de milieux, détecteur mvmnts (donnée à Alpha/Birmad)</t>
  </si>
  <si>
    <t>. 1 tenue de camouflage ranger</t>
  </si>
  <si>
    <t>. 1 armure de bataille whog-shrog customisée anti-radiation et contre températures extrêmes avec 1 bras en moins (donnée à Alpha/Birmad)</t>
  </si>
  <si>
    <t>Propulseur lance-roquettes gouluz avec frisbee</t>
  </si>
  <si>
    <t>Pistolet barbapapa</t>
  </si>
  <si>
    <t>Mitrailleuse smarties</t>
  </si>
  <si>
    <t>Pisto-laser à bulles</t>
  </si>
  <si>
    <t>Thermokrill gouluz</t>
  </si>
  <si>
    <t>Invocation de Spirit Shamanique</t>
  </si>
  <si>
    <t>Type : Illusion Air</t>
  </si>
  <si>
    <t>Taille : 18 mètres</t>
  </si>
  <si>
    <t>Rayon photonique (CA 8)</t>
  </si>
  <si>
    <t>Souffles de vent (CA 1)</t>
  </si>
  <si>
    <t>Souffle de vent</t>
  </si>
  <si>
    <t>Rayon anti-matière</t>
  </si>
  <si>
    <t>Attaque sonique</t>
  </si>
  <si>
    <t>CA Tir Rayon Photonique</t>
  </si>
  <si>
    <t>CA Tir Souffles de vent</t>
  </si>
  <si>
    <t>Perle liée : Pecs droit</t>
  </si>
  <si>
    <t>*Niv.1 : niveau d'existence passive</t>
  </si>
  <si>
    <t>*Niv.2 : Activation du double - éxagération des actions</t>
  </si>
  <si>
    <t>*Niv.3 : dangereux actions néfastes</t>
  </si>
  <si>
    <t xml:space="preserve">*Niv.4 : Auto-destructeur pour tuer PJ </t>
  </si>
  <si>
    <t>. Norjane (centre de transit)</t>
  </si>
  <si>
    <t>. GmurkTown sur Miiwan</t>
  </si>
  <si>
    <t>. Valir-IV</t>
  </si>
  <si>
    <t>. Planète-mère tygg (?) dans 6ème Univers</t>
  </si>
  <si>
    <t>. Shamazantha (la grande plaine)</t>
  </si>
  <si>
    <t>. Féérie (tronc de chêne de la forêt elfique)</t>
  </si>
  <si>
    <t>. Embarcation égyptienne de Ro-Ptahmis dans l'Egypte Ancienne du 6ème Univers (récupérée par Aapep, Chevalier d'Or d'Amon)</t>
  </si>
  <si>
    <t>. UB4-22</t>
  </si>
  <si>
    <t>. Norjane (porte personnelle de Loki)</t>
  </si>
  <si>
    <t>. Prothéus</t>
  </si>
  <si>
    <t>. La Terre (Compagnie des Glaces)</t>
  </si>
  <si>
    <t>. Thaggara (astroport)</t>
  </si>
  <si>
    <t>. Thaggara (Shaoha-6)</t>
  </si>
  <si>
    <t>. L'un des vaisseaux des paranos galactiques</t>
  </si>
  <si>
    <t>. Station orbitale de Ranghis</t>
  </si>
  <si>
    <t>. Aquilia (planète de Corina)</t>
  </si>
  <si>
    <t>. Deus-Capharnaom (planète de Loki)</t>
  </si>
  <si>
    <t>. Créature matérielle et pluri-cellulaire</t>
  </si>
  <si>
    <t>. Reptile d'une longueur de 53 mètres</t>
  </si>
  <si>
    <t>. De forme ronde</t>
  </si>
  <si>
    <t>. 4 membres + 1 tête</t>
  </si>
  <si>
    <t>. Visage de forme ronde également, avec des joues élastiques de crapaud</t>
  </si>
  <si>
    <t>. Peau souple et lisse</t>
  </si>
  <si>
    <t>. Sourcils épais, gros yeux de mouche à facettes</t>
  </si>
  <si>
    <t>. Nez en forme de trompette lisse et évasive au bout</t>
  </si>
  <si>
    <t>. Gueule canine, sans lèvres, à la dentition humaine</t>
  </si>
  <si>
    <t>. Oreilles humaines, avec des bois de cerf sur le crâne</t>
  </si>
  <si>
    <t>. Pointes en os cartilagineuses dépassant de sa peau</t>
  </si>
  <si>
    <t>. Cheveux en broussaille, moustache</t>
  </si>
  <si>
    <t>. Possibilité de cracher :</t>
  </si>
  <si>
    <t>- des pierres</t>
  </si>
  <si>
    <t>- des détritus</t>
  </si>
  <si>
    <t>- de l'acide</t>
  </si>
  <si>
    <t>- de la lumière</t>
  </si>
  <si>
    <t>- de la vapeur</t>
  </si>
  <si>
    <t>- de la terre</t>
  </si>
  <si>
    <t>- de la boue</t>
  </si>
  <si>
    <t>- des œuvres d'art (!)</t>
  </si>
  <si>
    <t>- du sang</t>
  </si>
  <si>
    <t>- des êtres vivants</t>
  </si>
  <si>
    <t>Coût total en points d'activation : 32</t>
  </si>
  <si>
    <t>Main droite :</t>
  </si>
  <si>
    <t>Rayon laser de contact dans la paume (activée en touchant quelque chose, ou quelqu'un) : CA 7</t>
  </si>
  <si>
    <t>Visage :</t>
  </si>
  <si>
    <t>Implant "visage élastique" (permettant de modifier son visage pour changer d'apparence)</t>
  </si>
  <si>
    <t>Nuque :</t>
  </si>
  <si>
    <t>2 puces (liaison cybernétique avec son casque par interface neuronale)</t>
  </si>
  <si>
    <t>IMPLABNTS CYBERNETIQUES :</t>
  </si>
  <si>
    <r>
      <t xml:space="preserve">Regeneration </t>
    </r>
    <r>
      <rPr>
        <sz val="10"/>
        <rFont val="Arial"/>
        <family val="0"/>
      </rPr>
      <t>Personnelle</t>
    </r>
  </si>
  <si>
    <t>Corps / Voyage Astral</t>
  </si>
  <si>
    <r>
      <t xml:space="preserve">Mega : </t>
    </r>
    <r>
      <rPr>
        <b/>
        <sz val="10"/>
        <color indexed="10"/>
        <rFont val="Arial"/>
        <family val="0"/>
      </rPr>
      <t>% de rejet psy divisé par 2</t>
    </r>
  </si>
  <si>
    <t>Marge réussite du pouvoir</t>
  </si>
  <si>
    <t>Créer dans un double univers de type E - Capacité de regeneration naturelle améliorée</t>
  </si>
  <si>
    <t>Commentaires</t>
  </si>
  <si>
    <t>Créer dans unviers de type E</t>
  </si>
  <si>
    <t>Lévitation</t>
  </si>
  <si>
    <t>Démultiplication éthérale</t>
  </si>
  <si>
    <t>Catalyseur de double négatif</t>
  </si>
  <si>
    <t>Télépathie avec ectoplasme du non-lieu</t>
  </si>
  <si>
    <t>Bouclier mental sur soi et objets</t>
  </si>
  <si>
    <t>43mois restants</t>
  </si>
  <si>
    <t>Diff. MR26</t>
  </si>
  <si>
    <t>" "</t>
  </si>
  <si>
    <t>"Hors per."</t>
  </si>
  <si>
    <t>"Silhouette"</t>
  </si>
  <si>
    <t>Nécromancie &amp; Enchantement</t>
  </si>
  <si>
    <t>Invocation &amp; Abjuration</t>
  </si>
  <si>
    <t>Apaisement d'un animal fougueux</t>
  </si>
  <si>
    <t>Woon</t>
  </si>
  <si>
    <t xml:space="preserve">"S" </t>
  </si>
  <si>
    <t>Héossien</t>
  </si>
  <si>
    <t>"1 2 3"</t>
  </si>
  <si>
    <t xml:space="preserve">"V et S" "Soit rapide comme le vent" avec un geste de la main </t>
  </si>
  <si>
    <t>1D6 actions / round</t>
  </si>
  <si>
    <t>Elfique Shaani</t>
  </si>
  <si>
    <t>"V et S" Créer un bouclier mental sur le lanceur de sort - Passer sa main sale sur son visage - "tu ne passeras pas par moi"</t>
  </si>
  <si>
    <t>Retour de flammes</t>
  </si>
  <si>
    <t xml:space="preserve">"V, S et 10M" </t>
  </si>
  <si>
    <t>Bétasorvant</t>
  </si>
  <si>
    <t>"V, S et 10M" "Protège et renvoie a expediteur des attaques de feu, éclair, laser et rayon</t>
  </si>
  <si>
    <t>Composante : 10 morceaux de miroir brisé</t>
  </si>
  <si>
    <t>"V, S et 2M" fait venir au mage le plus proche élémentaire du végétal</t>
  </si>
  <si>
    <t>Composante : 1 poignée de terre et 1 banche</t>
  </si>
  <si>
    <t>Armure animale</t>
  </si>
  <si>
    <t>Composante : 10 morceaux de protection animale (écailles, plumes, poils, bouts de carapace,…)</t>
  </si>
  <si>
    <t>Séparation âme/corps pour capture d'âme</t>
  </si>
  <si>
    <t>Composante : 1 œuf en or</t>
  </si>
  <si>
    <t>"V, S et 1M" Enferme l'âme d'un être vivant dans un œuf d'or</t>
  </si>
  <si>
    <t>Création cube air/terre/feu/eau</t>
  </si>
  <si>
    <t>"V, S et 1M" Lancer un cube en direction de la cible</t>
  </si>
  <si>
    <t>Composante : 1 cube</t>
  </si>
  <si>
    <t>Débilité gmurkienne</t>
  </si>
  <si>
    <t>Forme gazeuse</t>
  </si>
  <si>
    <t>"V et S" Faire le moonwalk en récitant la formule : "INGLOCK NUCKA BITERK" Marge de réussite en point d'équilibre perdu pour la cible</t>
  </si>
  <si>
    <t>"V et S" Souffler en prononcant : "Qu'Athéna me porte dans sa main"</t>
  </si>
  <si>
    <t>Charme personne</t>
  </si>
  <si>
    <t xml:space="preserve">"V et S" Regarder la cible en haussant les épaules et en hochant la tête en rythme désynchronisé </t>
  </si>
  <si>
    <t>La cible réagi avec faveurs aux demandes du magicien sauf cas extrème</t>
  </si>
  <si>
    <t>Enchantement objet à contenance animale</t>
  </si>
  <si>
    <t>Shaani</t>
  </si>
  <si>
    <t>"V,S et 1M" Enchante un objet qui contient 1 animal à la fois et le rentrer/sortir sur un mot de commande</t>
  </si>
  <si>
    <t>Composante : Objet quelconque</t>
  </si>
  <si>
    <t>"1D10kg"</t>
  </si>
  <si>
    <t>"2 3"</t>
  </si>
  <si>
    <t>Les morsures monstrueuses de Gila</t>
  </si>
  <si>
    <t>Score avec kamuï</t>
  </si>
  <si>
    <t>vecteur pointes d'armure</t>
  </si>
  <si>
    <t>Les Multi-Yeux Globuleux du Verdâtre</t>
  </si>
  <si>
    <t>x1/Gmurk</t>
  </si>
  <si>
    <t>pouvoir psy de démultiplication éthérale, avec un dixième de Gmurks tangibles parmi la multitude, portant des coups à l'adversaire et lui infligeant des dégâts psychiques au lieu de faire n'importe quoi</t>
  </si>
  <si>
    <t>L'Invisibilité du Caméléon</t>
  </si>
  <si>
    <t>x2</t>
  </si>
  <si>
    <t>tel l'holo-camouflage du Predator, le chevalier se rend invisible en se fondant dans le paysage et le décor</t>
  </si>
  <si>
    <t>La Pétrification du Basilic</t>
  </si>
  <si>
    <t>Kamuï : Silver Saint du Caméléon</t>
  </si>
  <si>
    <t>cible comme statufiée pendant 3 actions / Dans l'aura du chevalier apparaît le regard de braise hypnotisant du basilic et l'ennemi est pétrifié dans une gange de pierre</t>
  </si>
  <si>
    <t>La Fourche-Langue Rétractable de l'Iguane</t>
  </si>
  <si>
    <t>malus de -5 à la compétence de l'adversaire : entrave pour ramener au contact un adversoire à distance, comme si Gmurk dépliait "à l'infini" la queue-fouet de son kamui</t>
  </si>
  <si>
    <t>La Cuirasse de Komodo</t>
  </si>
  <si>
    <t>x5</t>
  </si>
  <si>
    <t>peau plus dure, corps comme dans une gangue de pierre, Gmurk se met en boule comme couvert d'une carapace de tortue</t>
  </si>
  <si>
    <t>Le Serpent qui se mord la Queue</t>
  </si>
  <si>
    <t>malus de - 10 à l'action suivante de l'adversaire, gêné mentalement par le labyrinthe mental du Caméléon / crée un dédale illusoire qui emprisonne l’esprit de son opposant dans un véritable labyrinthe mental, basé sur les stratégies complexes du combat juggeur, du Kuixo et du Jeu du Serpent</t>
  </si>
  <si>
    <t>Les Crocs de l'Invisible</t>
  </si>
  <si>
    <t>Jet en évident avec le kamuï / son adversaire a l’impression que tous les éléments du décor autour de lui l’attaquent, comme si le caméléon se dissimulait à leurs surfaces</t>
  </si>
  <si>
    <t>Vol de pouvoir</t>
  </si>
  <si>
    <t>* Vitesse du son</t>
  </si>
  <si>
    <t>* Téléportation de combat (portée de passion mètre en combat - 5% du cosmos)</t>
  </si>
  <si>
    <t>Cosmos possible par action :</t>
  </si>
  <si>
    <t>Rang :</t>
  </si>
  <si>
    <t>3 armes intégrées : pointes d'épaule, queue-fouet et lames rétractables</t>
  </si>
  <si>
    <t>Bonus à la dissimulation : Jet toujours en évident</t>
  </si>
  <si>
    <t>L'apparence du kamui s'adapte à son environnement</t>
  </si>
  <si>
    <t xml:space="preserve">* 6eme sens : Très Forte Intuition et contrôle du cosmos interne parfait </t>
  </si>
  <si>
    <t xml:space="preserve">F (Fatigue Physique) </t>
  </si>
  <si>
    <t>Divisé par 2</t>
  </si>
  <si>
    <t>. Chuterox-14</t>
  </si>
  <si>
    <t>Mulan :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</si>
</sst>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C]dddd\ d\ mmmm\ yyyy"/>
    <numFmt numFmtId="184" formatCode="[$-40C]dddd\ d\ mmmm\ 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i/>
      <sz val="10"/>
      <color indexed="55"/>
      <name val="Arial"/>
      <family val="2"/>
    </font>
    <font>
      <i/>
      <sz val="10"/>
      <color indexed="63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sz val="10"/>
      <color indexed="57"/>
      <name val="Arial"/>
      <family val="2"/>
    </font>
    <font>
      <i/>
      <sz val="8"/>
      <color indexed="20"/>
      <name val="Arial"/>
      <family val="2"/>
    </font>
    <font>
      <strike/>
      <sz val="10"/>
      <color indexed="57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trike/>
      <sz val="10"/>
      <name val="Arial"/>
      <family val="0"/>
    </font>
    <font>
      <sz val="10"/>
      <color indexed="17"/>
      <name val="Arial"/>
      <family val="0"/>
    </font>
    <font>
      <i/>
      <sz val="10"/>
      <color indexed="17"/>
      <name val="Arial"/>
      <family val="0"/>
    </font>
    <font>
      <i/>
      <sz val="8"/>
      <color indexed="17"/>
      <name val="Arial"/>
      <family val="0"/>
    </font>
    <font>
      <b/>
      <sz val="10"/>
      <color indexed="17"/>
      <name val="Arial"/>
      <family val="0"/>
    </font>
    <font>
      <i/>
      <sz val="10"/>
      <color indexed="49"/>
      <name val="Arial"/>
      <family val="0"/>
    </font>
    <font>
      <sz val="10"/>
      <color indexed="49"/>
      <name val="Arial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2" borderId="0" applyNumberFormat="0" applyBorder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5" fillId="11" borderId="1" applyNumberFormat="0" applyAlignment="0" applyProtection="0"/>
    <xf numFmtId="0" fontId="36" fillId="0" borderId="2" applyNumberFormat="0" applyFill="0" applyAlignment="0" applyProtection="0"/>
    <xf numFmtId="0" fontId="37" fillId="3" borderId="1" applyNumberFormat="0" applyAlignment="0" applyProtection="0"/>
    <xf numFmtId="0" fontId="0" fillId="0" borderId="0">
      <alignment/>
      <protection/>
    </xf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21" borderId="3" applyNumberFormat="0" applyFont="0" applyAlignment="0" applyProtection="0"/>
    <xf numFmtId="0" fontId="40" fillId="11" borderId="4" applyNumberFormat="0" applyAlignment="0" applyProtection="0"/>
    <xf numFmtId="0" fontId="41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42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2" borderId="9" applyNumberFormat="0" applyAlignment="0" applyProtection="0"/>
  </cellStyleXfs>
  <cellXfs count="4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/>
    </xf>
    <xf numFmtId="0" fontId="4" fillId="0" borderId="20" xfId="0" applyFont="1" applyBorder="1" applyAlignment="1">
      <alignment/>
    </xf>
    <xf numFmtId="0" fontId="0" fillId="11" borderId="10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5" xfId="0" applyFill="1" applyBorder="1" applyAlignment="1" applyProtection="1">
      <alignment horizontal="center"/>
      <protection locked="0"/>
    </xf>
    <xf numFmtId="1" fontId="0" fillId="11" borderId="26" xfId="0" applyNumberForma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9" fontId="4" fillId="11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11" borderId="0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26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>
      <alignment/>
    </xf>
    <xf numFmtId="0" fontId="0" fillId="0" borderId="0" xfId="0" applyBorder="1" applyAlignment="1">
      <alignment vertical="center"/>
    </xf>
    <xf numFmtId="1" fontId="0" fillId="11" borderId="0" xfId="0" applyNumberFormat="1" applyFill="1" applyBorder="1" applyAlignment="1">
      <alignment horizontal="center"/>
    </xf>
    <xf numFmtId="1" fontId="0" fillId="0" borderId="25" xfId="0" applyNumberFormat="1" applyBorder="1" applyAlignment="1">
      <alignment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4" fillId="0" borderId="16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3" xfId="0" applyFont="1" applyBorder="1" applyAlignment="1">
      <alignment horizontal="center" wrapText="1"/>
    </xf>
    <xf numFmtId="0" fontId="4" fillId="0" borderId="32" xfId="0" applyFont="1" applyBorder="1" applyAlignment="1">
      <alignment horizontal="left" wrapText="1"/>
    </xf>
    <xf numFmtId="1" fontId="0" fillId="0" borderId="0" xfId="0" applyNumberFormat="1" applyAlignment="1">
      <alignment/>
    </xf>
    <xf numFmtId="1" fontId="0" fillId="0" borderId="2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34" xfId="0" applyNumberFormat="1" applyBorder="1" applyAlignment="1">
      <alignment/>
    </xf>
    <xf numFmtId="1" fontId="4" fillId="0" borderId="0" xfId="0" applyNumberFormat="1" applyFont="1" applyAlignment="1">
      <alignment/>
    </xf>
    <xf numFmtId="1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11" fillId="0" borderId="3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0" fillId="0" borderId="27" xfId="0" applyBorder="1" applyAlignment="1" applyProtection="1">
      <alignment horizontal="left"/>
      <protection locked="0"/>
    </xf>
    <xf numFmtId="14" fontId="11" fillId="0" borderId="29" xfId="0" applyNumberFormat="1" applyFont="1" applyBorder="1" applyAlignment="1">
      <alignment horizontal="center"/>
    </xf>
    <xf numFmtId="0" fontId="0" fillId="0" borderId="30" xfId="0" applyFill="1" applyBorder="1" applyAlignment="1" applyProtection="1">
      <alignment horizontal="left"/>
      <protection locked="0"/>
    </xf>
    <xf numFmtId="0" fontId="11" fillId="0" borderId="29" xfId="0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40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4" fillId="20" borderId="41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17" fillId="11" borderId="0" xfId="0" applyFont="1" applyFill="1" applyAlignment="1">
      <alignment horizontal="center"/>
    </xf>
    <xf numFmtId="0" fontId="17" fillId="11" borderId="0" xfId="0" applyFont="1" applyFill="1" applyAlignment="1">
      <alignment/>
    </xf>
    <xf numFmtId="0" fontId="17" fillId="11" borderId="3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26" xfId="0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vertical="center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22" xfId="0" applyFill="1" applyBorder="1" applyAlignment="1">
      <alignment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>
      <alignment vertical="center"/>
    </xf>
    <xf numFmtId="0" fontId="9" fillId="0" borderId="0" xfId="0" applyFont="1" applyFill="1" applyAlignment="1">
      <alignment/>
    </xf>
    <xf numFmtId="0" fontId="0" fillId="11" borderId="20" xfId="0" applyFill="1" applyBorder="1" applyAlignment="1">
      <alignment vertical="center"/>
    </xf>
    <xf numFmtId="0" fontId="0" fillId="11" borderId="16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26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42" xfId="0" applyFill="1" applyBorder="1" applyAlignment="1">
      <alignment horizontal="center"/>
    </xf>
    <xf numFmtId="0" fontId="0" fillId="11" borderId="23" xfId="0" applyFill="1" applyBorder="1" applyAlignment="1" applyProtection="1">
      <alignment horizontal="center" vertical="center"/>
      <protection locked="0"/>
    </xf>
    <xf numFmtId="0" fontId="0" fillId="11" borderId="21" xfId="0" applyFill="1" applyBorder="1" applyAlignment="1">
      <alignment vertical="center"/>
    </xf>
    <xf numFmtId="9" fontId="0" fillId="0" borderId="28" xfId="0" applyNumberFormat="1" applyBorder="1" applyAlignment="1" applyProtection="1">
      <alignment horizontal="center"/>
      <protection locked="0"/>
    </xf>
    <xf numFmtId="0" fontId="9" fillId="11" borderId="0" xfId="0" applyFont="1" applyFill="1" applyAlignment="1">
      <alignment/>
    </xf>
    <xf numFmtId="0" fontId="9" fillId="11" borderId="0" xfId="0" applyFont="1" applyFill="1" applyAlignment="1">
      <alignment horizontal="center"/>
    </xf>
    <xf numFmtId="0" fontId="9" fillId="11" borderId="32" xfId="0" applyFont="1" applyFill="1" applyBorder="1" applyAlignment="1">
      <alignment horizontal="center" vertical="center"/>
    </xf>
    <xf numFmtId="0" fontId="4" fillId="20" borderId="43" xfId="0" applyFont="1" applyFill="1" applyBorder="1" applyAlignment="1">
      <alignment horizontal="center" vertical="center"/>
    </xf>
    <xf numFmtId="0" fontId="0" fillId="11" borderId="20" xfId="0" applyFill="1" applyBorder="1" applyAlignment="1">
      <alignment horizontal="left"/>
    </xf>
    <xf numFmtId="0" fontId="0" fillId="11" borderId="23" xfId="0" applyFill="1" applyBorder="1" applyAlignment="1">
      <alignment/>
    </xf>
    <xf numFmtId="0" fontId="0" fillId="11" borderId="26" xfId="0" applyFill="1" applyBorder="1" applyAlignment="1">
      <alignment horizontal="left"/>
    </xf>
    <xf numFmtId="0" fontId="0" fillId="11" borderId="0" xfId="0" applyFill="1" applyBorder="1" applyAlignment="1">
      <alignment/>
    </xf>
    <xf numFmtId="0" fontId="0" fillId="11" borderId="22" xfId="0" applyFill="1" applyBorder="1" applyAlignment="1">
      <alignment horizontal="center"/>
    </xf>
    <xf numFmtId="0" fontId="0" fillId="11" borderId="25" xfId="0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 horizontal="center"/>
    </xf>
    <xf numFmtId="0" fontId="0" fillId="11" borderId="32" xfId="0" applyFill="1" applyBorder="1" applyAlignment="1">
      <alignment horizontal="center" vertical="center"/>
    </xf>
    <xf numFmtId="0" fontId="0" fillId="11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4" fillId="20" borderId="12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4" fillId="20" borderId="14" xfId="0" applyFont="1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/>
      <protection locked="0"/>
    </xf>
    <xf numFmtId="0" fontId="10" fillId="11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44" applyFont="1">
      <alignment/>
      <protection/>
    </xf>
    <xf numFmtId="0" fontId="0" fillId="0" borderId="0" xfId="44">
      <alignment/>
      <protection/>
    </xf>
    <xf numFmtId="0" fontId="0" fillId="0" borderId="44" xfId="44" applyFont="1" applyBorder="1" applyAlignment="1">
      <alignment horizontal="center"/>
      <protection/>
    </xf>
    <xf numFmtId="0" fontId="17" fillId="23" borderId="0" xfId="44" applyFont="1" applyFill="1" applyAlignment="1">
      <alignment horizontal="center"/>
      <protection/>
    </xf>
    <xf numFmtId="0" fontId="18" fillId="0" borderId="0" xfId="44" applyFont="1">
      <alignment/>
      <protection/>
    </xf>
    <xf numFmtId="0" fontId="4" fillId="11" borderId="0" xfId="0" applyFont="1" applyFill="1" applyAlignment="1">
      <alignment/>
    </xf>
    <xf numFmtId="0" fontId="20" fillId="0" borderId="0" xfId="0" applyFont="1" applyAlignment="1">
      <alignment/>
    </xf>
    <xf numFmtId="0" fontId="4" fillId="0" borderId="28" xfId="0" applyFont="1" applyBorder="1" applyAlignment="1" applyProtection="1">
      <alignment horizontal="center" wrapText="1"/>
      <protection/>
    </xf>
    <xf numFmtId="0" fontId="0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1" xfId="0" applyBorder="1" applyAlignment="1">
      <alignment/>
    </xf>
    <xf numFmtId="0" fontId="4" fillId="0" borderId="45" xfId="0" applyFont="1" applyBorder="1" applyAlignment="1">
      <alignment/>
    </xf>
    <xf numFmtId="0" fontId="0" fillId="0" borderId="46" xfId="0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47" xfId="0" applyBorder="1" applyAlignment="1">
      <alignment/>
    </xf>
    <xf numFmtId="0" fontId="4" fillId="0" borderId="18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25" xfId="0" applyFont="1" applyBorder="1" applyAlignment="1">
      <alignment/>
    </xf>
    <xf numFmtId="0" fontId="4" fillId="11" borderId="18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/>
    </xf>
    <xf numFmtId="0" fontId="0" fillId="0" borderId="0" xfId="0" applyAlignment="1">
      <alignment horizontal="right"/>
    </xf>
    <xf numFmtId="0" fontId="17" fillId="24" borderId="0" xfId="44" applyFont="1" applyFill="1">
      <alignment/>
      <protection/>
    </xf>
    <xf numFmtId="0" fontId="17" fillId="24" borderId="0" xfId="44" applyFont="1" applyFill="1" applyAlignment="1">
      <alignment horizontal="center"/>
      <protection/>
    </xf>
    <xf numFmtId="0" fontId="17" fillId="24" borderId="44" xfId="44" applyFont="1" applyFill="1" applyBorder="1" applyAlignment="1">
      <alignment horizontal="center" vertical="center"/>
      <protection/>
    </xf>
    <xf numFmtId="0" fontId="17" fillId="0" borderId="0" xfId="44" applyFont="1">
      <alignment/>
      <protection/>
    </xf>
    <xf numFmtId="0" fontId="22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32" xfId="0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10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/>
    </xf>
    <xf numFmtId="0" fontId="0" fillId="0" borderId="48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33" xfId="0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6" xfId="0" applyBorder="1" applyAlignment="1">
      <alignment horizontal="center"/>
    </xf>
    <xf numFmtId="0" fontId="4" fillId="11" borderId="28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6" fillId="0" borderId="0" xfId="0" applyFont="1" applyAlignment="1">
      <alignment/>
    </xf>
    <xf numFmtId="0" fontId="0" fillId="11" borderId="0" xfId="0" applyFont="1" applyFill="1" applyAlignment="1">
      <alignment/>
    </xf>
    <xf numFmtId="0" fontId="0" fillId="0" borderId="44" xfId="44" applyFont="1" applyBorder="1">
      <alignment/>
      <protection/>
    </xf>
    <xf numFmtId="0" fontId="10" fillId="0" borderId="0" xfId="44" applyFont="1" applyAlignment="1">
      <alignment horizontal="left"/>
      <protection/>
    </xf>
    <xf numFmtId="0" fontId="4" fillId="20" borderId="43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0" fillId="25" borderId="0" xfId="0" applyFont="1" applyFill="1" applyAlignment="1">
      <alignment/>
    </xf>
    <xf numFmtId="0" fontId="0" fillId="25" borderId="0" xfId="0" applyFill="1" applyAlignment="1">
      <alignment horizontal="center"/>
    </xf>
    <xf numFmtId="0" fontId="10" fillId="26" borderId="0" xfId="0" applyFont="1" applyFill="1" applyAlignment="1">
      <alignment/>
    </xf>
    <xf numFmtId="0" fontId="0" fillId="26" borderId="0" xfId="0" applyFill="1" applyAlignment="1">
      <alignment horizontal="center"/>
    </xf>
    <xf numFmtId="0" fontId="10" fillId="9" borderId="0" xfId="0" applyFont="1" applyFill="1" applyAlignment="1">
      <alignment/>
    </xf>
    <xf numFmtId="0" fontId="0" fillId="9" borderId="0" xfId="0" applyFill="1" applyAlignment="1">
      <alignment horizontal="center"/>
    </xf>
    <xf numFmtId="0" fontId="10" fillId="14" borderId="0" xfId="0" applyFont="1" applyFill="1" applyAlignment="1">
      <alignment/>
    </xf>
    <xf numFmtId="0" fontId="0" fillId="14" borderId="0" xfId="0" applyFill="1" applyAlignment="1">
      <alignment horizontal="center"/>
    </xf>
    <xf numFmtId="0" fontId="1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3" fillId="0" borderId="0" xfId="0" applyFont="1" applyBorder="1" applyAlignment="1">
      <alignment horizontal="center" vertical="top"/>
    </xf>
    <xf numFmtId="0" fontId="27" fillId="0" borderId="26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38" xfId="0" applyFont="1" applyBorder="1" applyAlignment="1">
      <alignment/>
    </xf>
    <xf numFmtId="0" fontId="0" fillId="11" borderId="38" xfId="0" applyFill="1" applyBorder="1" applyAlignment="1">
      <alignment/>
    </xf>
    <xf numFmtId="0" fontId="0" fillId="0" borderId="49" xfId="0" applyFont="1" applyBorder="1" applyAlignment="1">
      <alignment/>
    </xf>
    <xf numFmtId="0" fontId="4" fillId="20" borderId="5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17" fillId="11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4" fillId="20" borderId="51" xfId="0" applyFont="1" applyFill="1" applyBorder="1" applyAlignment="1">
      <alignment horizontal="center" vertical="center" wrapText="1"/>
    </xf>
    <xf numFmtId="0" fontId="4" fillId="20" borderId="4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/>
    </xf>
    <xf numFmtId="0" fontId="0" fillId="0" borderId="52" xfId="0" applyFont="1" applyBorder="1" applyAlignment="1">
      <alignment horizontal="left"/>
    </xf>
    <xf numFmtId="0" fontId="0" fillId="0" borderId="53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11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7" fillId="11" borderId="27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9" fillId="0" borderId="10" xfId="0" applyFont="1" applyBorder="1" applyAlignment="1">
      <alignment/>
    </xf>
    <xf numFmtId="0" fontId="0" fillId="11" borderId="32" xfId="0" applyFill="1" applyBorder="1" applyAlignment="1">
      <alignment/>
    </xf>
    <xf numFmtId="0" fontId="0" fillId="11" borderId="28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9" fillId="11" borderId="42" xfId="0" applyFont="1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4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35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2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2" borderId="0" xfId="0" applyFont="1" applyFill="1" applyBorder="1" applyAlignment="1">
      <alignment/>
    </xf>
    <xf numFmtId="0" fontId="0" fillId="22" borderId="38" xfId="0" applyFont="1" applyFill="1" applyBorder="1" applyAlignment="1">
      <alignment/>
    </xf>
    <xf numFmtId="0" fontId="0" fillId="22" borderId="32" xfId="0" applyFont="1" applyFill="1" applyBorder="1" applyAlignment="1">
      <alignment/>
    </xf>
    <xf numFmtId="0" fontId="0" fillId="22" borderId="32" xfId="0" applyFont="1" applyFill="1" applyBorder="1" applyAlignment="1">
      <alignment horizontal="center"/>
    </xf>
    <xf numFmtId="0" fontId="0" fillId="22" borderId="27" xfId="0" applyFont="1" applyFill="1" applyBorder="1" applyAlignment="1">
      <alignment horizontal="center"/>
    </xf>
    <xf numFmtId="0" fontId="0" fillId="22" borderId="39" xfId="0" applyFont="1" applyFill="1" applyBorder="1" applyAlignment="1">
      <alignment/>
    </xf>
    <xf numFmtId="0" fontId="0" fillId="22" borderId="31" xfId="0" applyFont="1" applyFill="1" applyBorder="1" applyAlignment="1">
      <alignment/>
    </xf>
    <xf numFmtId="0" fontId="0" fillId="22" borderId="31" xfId="0" applyFont="1" applyFill="1" applyBorder="1" applyAlignment="1">
      <alignment horizontal="center"/>
    </xf>
    <xf numFmtId="0" fontId="0" fillId="22" borderId="3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34" xfId="0" applyFont="1" applyBorder="1" applyAlignment="1">
      <alignment/>
    </xf>
    <xf numFmtId="0" fontId="21" fillId="0" borderId="21" xfId="0" applyFont="1" applyBorder="1" applyAlignment="1">
      <alignment/>
    </xf>
    <xf numFmtId="0" fontId="14" fillId="0" borderId="34" xfId="0" applyFont="1" applyBorder="1" applyAlignment="1">
      <alignment wrapText="1"/>
    </xf>
    <xf numFmtId="0" fontId="0" fillId="2" borderId="0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2" borderId="0" xfId="0" applyFont="1" applyFill="1" applyBorder="1" applyAlignment="1">
      <alignment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44" xfId="44" applyFont="1" applyBorder="1">
      <alignment/>
      <protection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7" fillId="0" borderId="26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3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Fill="1" applyBorder="1" applyAlignment="1">
      <alignment/>
    </xf>
    <xf numFmtId="0" fontId="0" fillId="0" borderId="24" xfId="0" applyFill="1" applyBorder="1" applyAlignment="1" applyProtection="1">
      <alignment vertical="top"/>
      <protection locked="0"/>
    </xf>
    <xf numFmtId="14" fontId="0" fillId="0" borderId="0" xfId="0" applyNumberFormat="1" applyFill="1" applyAlignment="1">
      <alignment/>
    </xf>
    <xf numFmtId="14" fontId="11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45" fillId="11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0" borderId="21" xfId="0" applyFont="1" applyBorder="1" applyAlignment="1">
      <alignment/>
    </xf>
    <xf numFmtId="0" fontId="21" fillId="0" borderId="21" xfId="0" applyFont="1" applyBorder="1" applyAlignment="1">
      <alignment/>
    </xf>
    <xf numFmtId="0" fontId="0" fillId="0" borderId="0" xfId="0" applyFill="1" applyBorder="1" applyAlignment="1" applyProtection="1">
      <alignment vertical="top"/>
      <protection locked="0"/>
    </xf>
    <xf numFmtId="0" fontId="0" fillId="0" borderId="34" xfId="0" applyFont="1" applyBorder="1" applyAlignment="1">
      <alignment wrapText="1"/>
    </xf>
    <xf numFmtId="0" fontId="21" fillId="0" borderId="21" xfId="0" applyFont="1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ont="1" applyFill="1" applyAlignment="1">
      <alignment horizontal="center"/>
    </xf>
    <xf numFmtId="0" fontId="0" fillId="11" borderId="32" xfId="0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9" fontId="16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11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20" xfId="0" applyBorder="1" applyAlignment="1">
      <alignment horizontal="left"/>
    </xf>
    <xf numFmtId="0" fontId="51" fillId="0" borderId="0" xfId="0" applyFont="1" applyAlignment="1">
      <alignment horizontal="center"/>
    </xf>
    <xf numFmtId="0" fontId="51" fillId="0" borderId="42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2" xfId="0" applyFont="1" applyBorder="1" applyAlignment="1">
      <alignment vertical="center"/>
    </xf>
    <xf numFmtId="0" fontId="51" fillId="0" borderId="32" xfId="0" applyFont="1" applyFill="1" applyBorder="1" applyAlignment="1">
      <alignment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4" fillId="11" borderId="21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0" fillId="0" borderId="40" xfId="0" applyBorder="1" applyAlignment="1" applyProtection="1">
      <alignment horizontal="center" vertical="center"/>
      <protection locked="0"/>
    </xf>
    <xf numFmtId="0" fontId="19" fillId="11" borderId="12" xfId="0" applyFont="1" applyFill="1" applyBorder="1" applyAlignment="1" applyProtection="1">
      <alignment horizontal="center"/>
      <protection locked="0"/>
    </xf>
    <xf numFmtId="0" fontId="19" fillId="11" borderId="13" xfId="0" applyFont="1" applyFill="1" applyBorder="1" applyAlignment="1" applyProtection="1">
      <alignment horizontal="center"/>
      <protection locked="0"/>
    </xf>
    <xf numFmtId="0" fontId="19" fillId="11" borderId="14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" fontId="51" fillId="0" borderId="56" xfId="0" applyNumberFormat="1" applyFont="1" applyBorder="1" applyAlignment="1" applyProtection="1">
      <alignment horizontal="center" vertical="center"/>
      <protection/>
    </xf>
    <xf numFmtId="1" fontId="51" fillId="0" borderId="40" xfId="0" applyNumberFormat="1" applyFont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 vertical="top" wrapText="1"/>
      <protection locked="0"/>
    </xf>
    <xf numFmtId="0" fontId="0" fillId="0" borderId="23" xfId="0" applyFill="1" applyBorder="1" applyAlignment="1" applyProtection="1">
      <alignment vertical="top"/>
      <protection locked="0"/>
    </xf>
    <xf numFmtId="0" fontId="0" fillId="0" borderId="21" xfId="0" applyFill="1" applyBorder="1" applyAlignment="1" applyProtection="1">
      <alignment vertical="top"/>
      <protection locked="0"/>
    </xf>
    <xf numFmtId="0" fontId="0" fillId="0" borderId="25" xfId="0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vertical="top"/>
      <protection locked="0"/>
    </xf>
    <xf numFmtId="1" fontId="0" fillId="0" borderId="26" xfId="0" applyNumberForma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20" xfId="0" applyNumberFormat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center"/>
    </xf>
    <xf numFmtId="0" fontId="4" fillId="20" borderId="57" xfId="0" applyFont="1" applyFill="1" applyBorder="1" applyAlignment="1">
      <alignment horizontal="center" vertical="center" textRotation="90" wrapText="1"/>
    </xf>
    <xf numFmtId="0" fontId="4" fillId="20" borderId="58" xfId="0" applyFont="1" applyFill="1" applyBorder="1" applyAlignment="1">
      <alignment horizontal="center" vertical="center" textRotation="90" wrapText="1"/>
    </xf>
    <xf numFmtId="0" fontId="4" fillId="20" borderId="59" xfId="0" applyFont="1" applyFill="1" applyBorder="1" applyAlignment="1">
      <alignment horizontal="center" vertical="center" textRotation="90" wrapText="1"/>
    </xf>
    <xf numFmtId="0" fontId="4" fillId="20" borderId="60" xfId="0" applyFont="1" applyFill="1" applyBorder="1" applyAlignment="1">
      <alignment horizontal="center" vertical="center" textRotation="90" wrapText="1"/>
    </xf>
    <xf numFmtId="0" fontId="4" fillId="20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 1" xfId="57"/>
    <cellStyle name="Titre 2" xfId="58"/>
    <cellStyle name="Titre 3" xfId="59"/>
    <cellStyle name="Titre 4" xfId="60"/>
    <cellStyle name="Titre " xfId="61"/>
    <cellStyle name="Total" xfId="62"/>
    <cellStyle name="Vérification de cellul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26</xdr:row>
      <xdr:rowOff>9525</xdr:rowOff>
    </xdr:from>
    <xdr:to>
      <xdr:col>16</xdr:col>
      <xdr:colOff>523875</xdr:colOff>
      <xdr:row>51</xdr:row>
      <xdr:rowOff>123825</xdr:rowOff>
    </xdr:to>
    <xdr:pic>
      <xdr:nvPicPr>
        <xdr:cNvPr id="1" name="Image 1" descr="4 Sukaruz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4591050"/>
          <a:ext cx="585787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8">
      <selection activeCell="U33" sqref="U33"/>
    </sheetView>
  </sheetViews>
  <sheetFormatPr defaultColWidth="11.421875" defaultRowHeight="12.75"/>
  <cols>
    <col min="1" max="1" width="14.7109375" style="0" customWidth="1"/>
    <col min="2" max="2" width="7.421875" style="0" customWidth="1"/>
    <col min="3" max="3" width="3.28125" style="0" customWidth="1"/>
    <col min="4" max="4" width="17.421875" style="0" customWidth="1"/>
    <col min="5" max="5" width="7.28125" style="0" customWidth="1"/>
    <col min="6" max="6" width="6.8515625" style="1" customWidth="1"/>
    <col min="7" max="7" width="2.140625" style="0" customWidth="1"/>
    <col min="8" max="8" width="17.421875" style="0" customWidth="1"/>
    <col min="9" max="9" width="7.28125" style="0" customWidth="1"/>
    <col min="10" max="10" width="6.8515625" style="1" customWidth="1"/>
    <col min="11" max="11" width="1.8515625" style="0" customWidth="1"/>
    <col min="12" max="12" width="13.28125" style="0" customWidth="1"/>
    <col min="13" max="13" width="6.421875" style="0" customWidth="1"/>
    <col min="14" max="14" width="6.8515625" style="0" customWidth="1"/>
    <col min="15" max="15" width="8.421875" style="0" customWidth="1"/>
  </cols>
  <sheetData>
    <row r="1" spans="2:15" ht="24" thickBot="1">
      <c r="B1" s="31"/>
      <c r="C1" s="31"/>
      <c r="D1" s="390" t="s">
        <v>112</v>
      </c>
      <c r="E1" s="391"/>
      <c r="F1" s="391"/>
      <c r="G1" s="391"/>
      <c r="H1" s="391"/>
      <c r="I1" s="391"/>
      <c r="J1" s="392"/>
      <c r="K1" s="31"/>
      <c r="L1" s="31"/>
      <c r="M1" s="31"/>
      <c r="N1" s="31"/>
      <c r="O1" s="31"/>
    </row>
    <row r="2" spans="1:16" ht="12.75" customHeight="1">
      <c r="A2" s="31"/>
      <c r="B2" s="31"/>
      <c r="C2" s="31"/>
      <c r="D2" s="127"/>
      <c r="E2" s="127"/>
      <c r="F2" s="127"/>
      <c r="G2" s="127"/>
      <c r="H2" s="127"/>
      <c r="I2" s="127"/>
      <c r="J2" s="127"/>
      <c r="K2" s="31"/>
      <c r="L2" s="136" t="s">
        <v>633</v>
      </c>
      <c r="M2" s="142"/>
      <c r="N2" s="143"/>
      <c r="O2" s="31"/>
      <c r="P2" s="311"/>
    </row>
    <row r="3" spans="1:15" ht="12.75">
      <c r="A3" s="137" t="s">
        <v>558</v>
      </c>
      <c r="B3" s="396" t="s">
        <v>630</v>
      </c>
      <c r="C3" s="396"/>
      <c r="D3" s="396"/>
      <c r="E3" s="396"/>
      <c r="F3" s="396"/>
      <c r="G3" s="396"/>
      <c r="H3" s="397"/>
      <c r="I3" s="31"/>
      <c r="J3" s="141" t="s">
        <v>573</v>
      </c>
      <c r="K3" s="31"/>
      <c r="L3" s="128" t="s">
        <v>604</v>
      </c>
      <c r="M3" s="129">
        <v>87</v>
      </c>
      <c r="N3" s="130" t="s">
        <v>557</v>
      </c>
      <c r="O3" s="31"/>
    </row>
    <row r="4" spans="1:15" ht="12.75">
      <c r="A4" s="31"/>
      <c r="B4" s="31"/>
      <c r="C4" s="31"/>
      <c r="D4" s="31"/>
      <c r="E4" s="31"/>
      <c r="F4" s="126"/>
      <c r="G4" s="31"/>
      <c r="H4" s="31"/>
      <c r="I4" s="31"/>
      <c r="J4" s="131" t="s">
        <v>632</v>
      </c>
      <c r="K4" s="31"/>
      <c r="L4" s="132" t="s">
        <v>605</v>
      </c>
      <c r="M4" s="133">
        <v>178</v>
      </c>
      <c r="N4" s="134" t="s">
        <v>606</v>
      </c>
      <c r="O4" s="31"/>
    </row>
    <row r="5" spans="1:15" ht="12.75" customHeight="1">
      <c r="A5" s="138" t="s">
        <v>607</v>
      </c>
      <c r="B5" s="398" t="s">
        <v>631</v>
      </c>
      <c r="C5" s="399"/>
      <c r="D5" s="399"/>
      <c r="E5" s="399"/>
      <c r="F5" s="399"/>
      <c r="G5" s="399"/>
      <c r="H5" s="400"/>
      <c r="I5" s="31"/>
      <c r="J5" s="126" t="s">
        <v>639</v>
      </c>
      <c r="K5" s="31"/>
      <c r="L5" s="332">
        <v>32340</v>
      </c>
      <c r="M5" s="31" t="s">
        <v>629</v>
      </c>
      <c r="N5" s="330"/>
      <c r="O5" s="330">
        <v>42294</v>
      </c>
    </row>
    <row r="6" spans="1:15" ht="12.75" customHeight="1">
      <c r="A6" s="139"/>
      <c r="B6" s="338"/>
      <c r="C6" s="338"/>
      <c r="D6" s="338"/>
      <c r="E6" s="338"/>
      <c r="F6" s="338"/>
      <c r="G6" s="338"/>
      <c r="H6" s="329"/>
      <c r="I6" s="31"/>
      <c r="J6" s="149" t="s">
        <v>556</v>
      </c>
      <c r="K6" s="150"/>
      <c r="L6" s="398"/>
      <c r="M6" s="399"/>
      <c r="N6" s="400"/>
      <c r="O6" s="31"/>
    </row>
    <row r="7" spans="1:15" ht="12.75">
      <c r="A7" s="139"/>
      <c r="B7" s="338"/>
      <c r="C7" s="338"/>
      <c r="D7" s="338"/>
      <c r="E7" s="338"/>
      <c r="F7" s="338"/>
      <c r="G7" s="338"/>
      <c r="H7" s="329"/>
      <c r="I7" s="31"/>
      <c r="J7" s="151" t="s">
        <v>572</v>
      </c>
      <c r="K7" s="152"/>
      <c r="L7" s="338"/>
      <c r="M7" s="338"/>
      <c r="N7" s="329"/>
      <c r="O7" s="31"/>
    </row>
    <row r="8" spans="1:15" ht="27" customHeight="1">
      <c r="A8" s="140"/>
      <c r="B8" s="401"/>
      <c r="C8" s="401"/>
      <c r="D8" s="401"/>
      <c r="E8" s="401"/>
      <c r="F8" s="401"/>
      <c r="G8" s="401"/>
      <c r="H8" s="402"/>
      <c r="I8" s="31"/>
      <c r="J8" s="153"/>
      <c r="K8" s="154"/>
      <c r="L8" s="401"/>
      <c r="M8" s="401"/>
      <c r="N8" s="402"/>
      <c r="O8" s="31"/>
    </row>
    <row r="9" spans="1:15" ht="13.5" thickBot="1">
      <c r="A9" s="31"/>
      <c r="B9" s="31"/>
      <c r="C9" s="31"/>
      <c r="D9" s="135" t="s">
        <v>86</v>
      </c>
      <c r="E9" s="31"/>
      <c r="F9" s="126"/>
      <c r="G9" s="31"/>
      <c r="H9" s="31"/>
      <c r="I9" s="31"/>
      <c r="J9" s="126"/>
      <c r="K9" s="31"/>
      <c r="L9" s="31"/>
      <c r="M9" s="31"/>
      <c r="N9" s="31"/>
      <c r="O9" s="31"/>
    </row>
    <row r="10" spans="1:15" ht="12.75">
      <c r="A10" s="393" t="s">
        <v>533</v>
      </c>
      <c r="B10" s="393"/>
      <c r="D10" s="35" t="s">
        <v>416</v>
      </c>
      <c r="E10" s="36" t="s">
        <v>525</v>
      </c>
      <c r="F10" s="37" t="s">
        <v>524</v>
      </c>
      <c r="H10" s="35" t="s">
        <v>417</v>
      </c>
      <c r="I10" s="36" t="s">
        <v>525</v>
      </c>
      <c r="J10" s="37" t="s">
        <v>524</v>
      </c>
      <c r="K10" s="31"/>
      <c r="L10" s="371" t="s">
        <v>543</v>
      </c>
      <c r="M10" s="371"/>
      <c r="N10" s="31"/>
      <c r="O10" s="31"/>
    </row>
    <row r="11" spans="4:15" ht="12.75">
      <c r="D11" s="4"/>
      <c r="E11" s="2" t="s">
        <v>418</v>
      </c>
      <c r="F11" s="3"/>
      <c r="H11" s="4"/>
      <c r="I11" s="2" t="s">
        <v>418</v>
      </c>
      <c r="J11" s="3"/>
      <c r="K11" s="31"/>
      <c r="L11" s="20" t="s">
        <v>608</v>
      </c>
      <c r="M11" s="23"/>
      <c r="N11" s="372"/>
      <c r="O11" s="373"/>
    </row>
    <row r="12" spans="1:15" ht="15.75">
      <c r="A12" s="41" t="s">
        <v>534</v>
      </c>
      <c r="B12" s="43"/>
      <c r="D12" s="38" t="s">
        <v>419</v>
      </c>
      <c r="E12" s="39">
        <v>19</v>
      </c>
      <c r="F12" s="28">
        <f>DGET('Calc Marges'!$A$1:$B$31,"Marge",E11:E12)</f>
        <v>7</v>
      </c>
      <c r="H12" s="38" t="s">
        <v>426</v>
      </c>
      <c r="I12" s="39">
        <v>20</v>
      </c>
      <c r="J12" s="28">
        <f>DGET('Calc Marges'!$A$1:$B$31,"Marge",I11:I12)</f>
        <v>7</v>
      </c>
      <c r="K12" s="31"/>
      <c r="L12" s="33">
        <f>I16*20/3</f>
        <v>146.66666666666666</v>
      </c>
      <c r="M12" s="62"/>
      <c r="N12" s="374"/>
      <c r="O12" s="375"/>
    </row>
    <row r="13" spans="1:15" ht="15">
      <c r="A13" s="101"/>
      <c r="B13" s="1"/>
      <c r="D13" s="104" t="s">
        <v>635</v>
      </c>
      <c r="E13" s="40" t="s">
        <v>418</v>
      </c>
      <c r="F13" s="105" t="s">
        <v>634</v>
      </c>
      <c r="H13" s="104" t="s">
        <v>645</v>
      </c>
      <c r="I13" s="40" t="s">
        <v>418</v>
      </c>
      <c r="J13" s="315" t="s">
        <v>634</v>
      </c>
      <c r="K13" s="31"/>
      <c r="L13" s="60">
        <f>(L12/2)</f>
        <v>73.33333333333333</v>
      </c>
      <c r="M13" s="63">
        <f>L13/2</f>
        <v>36.666666666666664</v>
      </c>
      <c r="N13" s="376"/>
      <c r="O13" s="377"/>
    </row>
    <row r="14" spans="1:15" ht="15.75">
      <c r="A14" s="41" t="s">
        <v>535</v>
      </c>
      <c r="B14" s="43"/>
      <c r="D14" s="38" t="s">
        <v>636</v>
      </c>
      <c r="E14" s="39">
        <v>22</v>
      </c>
      <c r="F14" s="28">
        <f>DGET('Calc Marges'!$A$1:$B$31,"Marge",E13:E14)</f>
        <v>8</v>
      </c>
      <c r="H14" s="38" t="s">
        <v>427</v>
      </c>
      <c r="I14" s="39">
        <v>16</v>
      </c>
      <c r="J14" s="28">
        <f>DGET('Calc Marges'!$A$1:$B$31,"Marge",I13:I14)</f>
        <v>6</v>
      </c>
      <c r="K14" s="31"/>
      <c r="L14" s="80" t="s">
        <v>609</v>
      </c>
      <c r="M14" s="11"/>
      <c r="N14" s="12"/>
      <c r="O14" s="12"/>
    </row>
    <row r="15" spans="1:15" ht="15">
      <c r="A15" s="101"/>
      <c r="B15" s="1"/>
      <c r="D15" s="331">
        <v>37539</v>
      </c>
      <c r="E15" s="40" t="s">
        <v>418</v>
      </c>
      <c r="F15" s="105" t="s">
        <v>637</v>
      </c>
      <c r="H15" s="104" t="s">
        <v>644</v>
      </c>
      <c r="I15" s="40" t="s">
        <v>418</v>
      </c>
      <c r="J15" s="315" t="s">
        <v>88</v>
      </c>
      <c r="K15" s="31"/>
      <c r="L15" s="20" t="s">
        <v>610</v>
      </c>
      <c r="M15" s="23"/>
      <c r="N15" s="372">
        <v>54</v>
      </c>
      <c r="O15" s="373"/>
    </row>
    <row r="16" spans="1:15" ht="15.75">
      <c r="A16" s="41" t="s">
        <v>536</v>
      </c>
      <c r="B16" s="43"/>
      <c r="D16" s="38" t="s">
        <v>421</v>
      </c>
      <c r="E16" s="39">
        <v>26</v>
      </c>
      <c r="F16" s="28">
        <f>DGET('Calc Marges'!$A$1:$B$31,"Marge",E15:E16)</f>
        <v>9</v>
      </c>
      <c r="H16" s="38" t="s">
        <v>428</v>
      </c>
      <c r="I16" s="326">
        <v>22</v>
      </c>
      <c r="J16" s="28">
        <f>DGET('Calc Marges'!$A$1:$B$31,"Marge",I15:I16)</f>
        <v>8</v>
      </c>
      <c r="K16" s="31"/>
      <c r="L16" s="33">
        <f>(I14)*20/3</f>
        <v>106.66666666666667</v>
      </c>
      <c r="M16" s="62"/>
      <c r="N16" s="374"/>
      <c r="O16" s="375"/>
    </row>
    <row r="17" spans="1:15" ht="15">
      <c r="A17" s="101"/>
      <c r="B17" s="1"/>
      <c r="D17" s="104" t="s">
        <v>638</v>
      </c>
      <c r="E17" s="40" t="s">
        <v>418</v>
      </c>
      <c r="F17" s="167" t="s">
        <v>88</v>
      </c>
      <c r="H17" s="104" t="s">
        <v>646</v>
      </c>
      <c r="I17" s="40" t="s">
        <v>418</v>
      </c>
      <c r="J17" s="315"/>
      <c r="K17" s="31"/>
      <c r="L17" s="60">
        <f>L16/2</f>
        <v>53.333333333333336</v>
      </c>
      <c r="M17" s="63">
        <f>L17/2</f>
        <v>26.666666666666668</v>
      </c>
      <c r="N17" s="376"/>
      <c r="O17" s="377"/>
    </row>
    <row r="18" spans="1:15" ht="15.75">
      <c r="A18" s="41" t="s">
        <v>537</v>
      </c>
      <c r="B18" s="43"/>
      <c r="D18" s="38" t="s">
        <v>422</v>
      </c>
      <c r="E18" s="39">
        <v>18</v>
      </c>
      <c r="F18" s="28">
        <f>DGET('Calc Marges'!$A$1:$B$31,"Marge",E17:E18)</f>
        <v>6</v>
      </c>
      <c r="H18" s="38" t="s">
        <v>429</v>
      </c>
      <c r="I18" s="39">
        <v>24</v>
      </c>
      <c r="J18" s="28">
        <f>DGET('Calc Marges'!$A$1:$B$31,"Marge",I17:I18)</f>
        <v>8</v>
      </c>
      <c r="K18" s="31"/>
      <c r="L18" s="80" t="s">
        <v>611</v>
      </c>
      <c r="M18" s="11"/>
      <c r="N18" s="12"/>
      <c r="O18" s="12"/>
    </row>
    <row r="19" spans="1:16" ht="15">
      <c r="A19" s="101"/>
      <c r="B19" s="1"/>
      <c r="D19" s="104" t="s">
        <v>640</v>
      </c>
      <c r="E19" s="40" t="s">
        <v>418</v>
      </c>
      <c r="F19" s="105"/>
      <c r="H19" s="104" t="s">
        <v>647</v>
      </c>
      <c r="I19" s="40" t="s">
        <v>418</v>
      </c>
      <c r="J19" s="315"/>
      <c r="K19" s="31"/>
      <c r="L19" s="363" t="s">
        <v>1018</v>
      </c>
      <c r="M19" s="23"/>
      <c r="N19" s="378"/>
      <c r="O19" s="373"/>
      <c r="P19" s="364" t="s">
        <v>1019</v>
      </c>
    </row>
    <row r="20" spans="1:15" ht="15.75">
      <c r="A20" s="41" t="s">
        <v>538</v>
      </c>
      <c r="B20" s="43"/>
      <c r="D20" s="38" t="s">
        <v>423</v>
      </c>
      <c r="E20" s="39">
        <v>20</v>
      </c>
      <c r="F20" s="28">
        <f>DGET('Calc Marges'!$A$1:$B$31,"Marge",E19:E20)</f>
        <v>7</v>
      </c>
      <c r="H20" s="38" t="s">
        <v>430</v>
      </c>
      <c r="I20" s="39">
        <v>16</v>
      </c>
      <c r="J20" s="28">
        <f>DGET('Calc Marges'!$A$1:$B$31,"Marge",I19:I20)</f>
        <v>6</v>
      </c>
      <c r="K20" s="31"/>
      <c r="L20" s="33">
        <f>E16*20/3</f>
        <v>173.33333333333334</v>
      </c>
      <c r="M20" s="62"/>
      <c r="N20" s="374"/>
      <c r="O20" s="375"/>
    </row>
    <row r="21" spans="1:15" ht="15">
      <c r="A21" s="101"/>
      <c r="B21" s="1"/>
      <c r="D21" s="104" t="s">
        <v>641</v>
      </c>
      <c r="E21" s="40" t="s">
        <v>418</v>
      </c>
      <c r="F21" s="105" t="s">
        <v>160</v>
      </c>
      <c r="H21" s="104" t="s">
        <v>648</v>
      </c>
      <c r="I21" s="40" t="s">
        <v>418</v>
      </c>
      <c r="J21" s="105" t="s">
        <v>634</v>
      </c>
      <c r="L21" s="60">
        <f>L20/2</f>
        <v>86.66666666666667</v>
      </c>
      <c r="M21" s="63">
        <f>L21/2</f>
        <v>43.333333333333336</v>
      </c>
      <c r="N21" s="376"/>
      <c r="O21" s="377"/>
    </row>
    <row r="22" spans="1:15" ht="15.75">
      <c r="A22" s="41" t="s">
        <v>539</v>
      </c>
      <c r="B22" s="43"/>
      <c r="D22" s="38" t="s">
        <v>424</v>
      </c>
      <c r="E22" s="39">
        <v>11</v>
      </c>
      <c r="F22" s="28">
        <f>DGET('Calc Marges'!$A$1:$B$31,"Marge",E21:E22)</f>
        <v>4</v>
      </c>
      <c r="H22" s="38" t="s">
        <v>431</v>
      </c>
      <c r="I22" s="39">
        <v>13</v>
      </c>
      <c r="J22" s="28">
        <f>DGET('Calc Marges'!$A$1:$B$31,"Marge",I21:I22)</f>
        <v>5</v>
      </c>
      <c r="L22" s="80" t="s">
        <v>609</v>
      </c>
      <c r="M22" s="11"/>
      <c r="N22" s="12"/>
      <c r="O22" s="12"/>
    </row>
    <row r="23" spans="1:15" ht="15">
      <c r="A23" s="101"/>
      <c r="B23" s="1"/>
      <c r="D23" s="104" t="s">
        <v>642</v>
      </c>
      <c r="E23" s="40" t="s">
        <v>418</v>
      </c>
      <c r="F23" s="42"/>
      <c r="H23" s="104" t="s">
        <v>649</v>
      </c>
      <c r="I23" s="40" t="s">
        <v>418</v>
      </c>
      <c r="J23" s="315" t="s">
        <v>634</v>
      </c>
      <c r="L23" s="20" t="s">
        <v>612</v>
      </c>
      <c r="M23" s="23"/>
      <c r="N23" s="378"/>
      <c r="O23" s="373"/>
    </row>
    <row r="24" spans="1:15" ht="15.75">
      <c r="A24" s="41" t="s">
        <v>540</v>
      </c>
      <c r="B24" s="43"/>
      <c r="D24" s="38" t="s">
        <v>425</v>
      </c>
      <c r="E24" s="39">
        <v>23</v>
      </c>
      <c r="F24" s="28">
        <f>DGET('Calc Marges'!$A$1:$B$31,"Marge",E23:E24)</f>
        <v>8</v>
      </c>
      <c r="G24" s="11"/>
      <c r="H24" s="38" t="s">
        <v>432</v>
      </c>
      <c r="I24" s="39">
        <v>20</v>
      </c>
      <c r="J24" s="28">
        <f>DGET('Calc Marges'!$A$1:$B$31,"Marge",I23:I24)</f>
        <v>7</v>
      </c>
      <c r="L24" s="33">
        <f>(E14)*20/3</f>
        <v>146.66666666666666</v>
      </c>
      <c r="M24" s="62"/>
      <c r="N24" s="374"/>
      <c r="O24" s="375"/>
    </row>
    <row r="25" spans="1:15" ht="13.5" thickBot="1">
      <c r="A25" s="12"/>
      <c r="B25" s="12"/>
      <c r="D25" s="106" t="s">
        <v>643</v>
      </c>
      <c r="E25" s="8"/>
      <c r="F25" s="107" t="s">
        <v>634</v>
      </c>
      <c r="G25" s="31"/>
      <c r="H25" s="108" t="s">
        <v>650</v>
      </c>
      <c r="I25" s="32"/>
      <c r="J25" s="107" t="s">
        <v>651</v>
      </c>
      <c r="L25" s="60">
        <f>L24/2</f>
        <v>73.33333333333333</v>
      </c>
      <c r="M25" s="63">
        <f>L25/2</f>
        <v>36.666666666666664</v>
      </c>
      <c r="N25" s="376"/>
      <c r="O25" s="377"/>
    </row>
    <row r="26" spans="2:15" ht="13.5" thickBot="1">
      <c r="B26" s="1"/>
      <c r="E26" s="1"/>
      <c r="I26" s="1"/>
      <c r="L26" s="103" t="s">
        <v>613</v>
      </c>
      <c r="N26" s="1"/>
      <c r="O26" s="1"/>
    </row>
    <row r="27" spans="1:16" ht="13.5" thickBot="1">
      <c r="A27" s="9" t="s">
        <v>48</v>
      </c>
      <c r="B27" s="1"/>
      <c r="D27" s="5" t="s">
        <v>433</v>
      </c>
      <c r="E27" s="6" t="s">
        <v>525</v>
      </c>
      <c r="F27" s="6" t="s">
        <v>524</v>
      </c>
      <c r="G27" s="14"/>
      <c r="H27" s="6"/>
      <c r="I27" s="6" t="s">
        <v>525</v>
      </c>
      <c r="J27" s="7" t="s">
        <v>524</v>
      </c>
      <c r="L27" s="365" t="s">
        <v>546</v>
      </c>
      <c r="M27" s="20"/>
      <c r="N27" s="379" t="s">
        <v>547</v>
      </c>
      <c r="O27" s="380"/>
      <c r="P27" s="11"/>
    </row>
    <row r="28" spans="2:16" ht="12.75">
      <c r="B28" s="1"/>
      <c r="D28" s="15"/>
      <c r="E28" s="16" t="s">
        <v>418</v>
      </c>
      <c r="F28" s="17"/>
      <c r="G28" s="17"/>
      <c r="H28" s="18"/>
      <c r="I28" s="16" t="s">
        <v>418</v>
      </c>
      <c r="J28" s="19"/>
      <c r="L28" s="394">
        <f>F16</f>
        <v>9</v>
      </c>
      <c r="M28" s="59"/>
      <c r="N28" s="403">
        <f>F14</f>
        <v>8</v>
      </c>
      <c r="O28" s="404"/>
      <c r="P28" s="83"/>
    </row>
    <row r="29" spans="1:16" ht="12.75">
      <c r="A29" s="10" t="s">
        <v>541</v>
      </c>
      <c r="B29" s="43"/>
      <c r="D29" s="4" t="s">
        <v>434</v>
      </c>
      <c r="E29" s="52">
        <f>E12+2</f>
        <v>21</v>
      </c>
      <c r="F29" s="30">
        <f>DGET('Calc Marges'!$A$1:$B$31,"Marge",E28:E29)</f>
        <v>7</v>
      </c>
      <c r="G29" s="12"/>
      <c r="H29" s="12" t="s">
        <v>436</v>
      </c>
      <c r="I29" s="52">
        <f>E12+1</f>
        <v>20</v>
      </c>
      <c r="J29" s="28">
        <f>DGET('Calc Marges'!$A$1:$B$31,"Marge",I28:I29)</f>
        <v>7</v>
      </c>
      <c r="L29" s="394"/>
      <c r="M29" s="59"/>
      <c r="N29" s="405"/>
      <c r="O29" s="406"/>
      <c r="P29" s="83"/>
    </row>
    <row r="30" spans="2:16" ht="12.75">
      <c r="B30" s="1"/>
      <c r="D30" s="4"/>
      <c r="E30" s="2" t="s">
        <v>418</v>
      </c>
      <c r="F30" s="48"/>
      <c r="G30" s="12"/>
      <c r="H30" s="12"/>
      <c r="I30" s="2" t="s">
        <v>418</v>
      </c>
      <c r="J30" s="42"/>
      <c r="L30" s="394"/>
      <c r="M30" s="59"/>
      <c r="N30" s="407" t="s">
        <v>96</v>
      </c>
      <c r="O30" s="380"/>
      <c r="P30" s="83"/>
    </row>
    <row r="31" spans="1:16" ht="12.75">
      <c r="A31" s="10" t="s">
        <v>542</v>
      </c>
      <c r="B31" s="144"/>
      <c r="D31" s="4" t="s">
        <v>435</v>
      </c>
      <c r="E31" s="52">
        <f>E12-1</f>
        <v>18</v>
      </c>
      <c r="F31" s="30">
        <f>DGET('Calc Marges'!$A$1:$B$31,"Marge",E30:E31)</f>
        <v>6</v>
      </c>
      <c r="G31" s="12"/>
      <c r="H31" s="12" t="s">
        <v>437</v>
      </c>
      <c r="I31" s="52">
        <f>E12-2</f>
        <v>17</v>
      </c>
      <c r="J31" s="28">
        <f>DGET('Calc Marges'!$A$1:$B$31,"Marge",I30:I31)</f>
        <v>6</v>
      </c>
      <c r="L31" s="394"/>
      <c r="M31" s="59"/>
      <c r="N31" s="403">
        <f>Cosmos!I37</f>
        <v>9</v>
      </c>
      <c r="O31" s="404"/>
      <c r="P31" s="83"/>
    </row>
    <row r="32" spans="4:16" ht="13.5" thickBot="1">
      <c r="D32" s="44"/>
      <c r="E32" s="45"/>
      <c r="F32" s="47"/>
      <c r="G32" s="13"/>
      <c r="H32" s="45"/>
      <c r="I32" s="45"/>
      <c r="J32" s="46"/>
      <c r="L32" s="395"/>
      <c r="M32" s="58"/>
      <c r="N32" s="405"/>
      <c r="O32" s="406"/>
      <c r="P32" s="83"/>
    </row>
    <row r="33" spans="4:14" ht="13.5" thickBot="1">
      <c r="D33" s="12"/>
      <c r="E33" s="11"/>
      <c r="F33" s="12"/>
      <c r="G33" s="1"/>
      <c r="M33" s="1"/>
      <c r="N33" s="1"/>
    </row>
    <row r="34" spans="4:14" ht="12.75">
      <c r="D34" s="15"/>
      <c r="E34" s="18"/>
      <c r="F34" s="17"/>
      <c r="G34" s="17"/>
      <c r="H34" s="189" t="s">
        <v>61</v>
      </c>
      <c r="I34" s="192">
        <f>E43+I43+M43</f>
        <v>501</v>
      </c>
      <c r="J34" s="194">
        <f>SUM(F43,J43,N43)</f>
        <v>0</v>
      </c>
      <c r="K34" s="18"/>
      <c r="L34" s="18"/>
      <c r="M34" s="17"/>
      <c r="N34" s="19"/>
    </row>
    <row r="35" spans="4:14" ht="12.75">
      <c r="D35" s="4"/>
      <c r="E35" s="11"/>
      <c r="F35" s="12"/>
      <c r="G35" s="12"/>
      <c r="H35" s="204" t="s">
        <v>89</v>
      </c>
      <c r="I35" s="51">
        <f>Cosmos!I36</f>
        <v>96</v>
      </c>
      <c r="J35" s="119"/>
      <c r="K35" s="11"/>
      <c r="L35" s="11"/>
      <c r="M35" s="12"/>
      <c r="N35" s="3"/>
    </row>
    <row r="36" spans="1:14" ht="12.75">
      <c r="A36" s="11"/>
      <c r="D36" s="346"/>
      <c r="E36" s="11"/>
      <c r="F36" s="12"/>
      <c r="G36" s="12"/>
      <c r="H36" s="80" t="s">
        <v>609</v>
      </c>
      <c r="I36" s="11"/>
      <c r="J36" s="12"/>
      <c r="K36" s="11"/>
      <c r="L36" s="11"/>
      <c r="M36" s="12"/>
      <c r="N36" s="3"/>
    </row>
    <row r="37" spans="1:14" ht="12.75" hidden="1">
      <c r="A37" s="11"/>
      <c r="D37" s="184"/>
      <c r="E37" s="11"/>
      <c r="F37" s="12"/>
      <c r="G37" s="12"/>
      <c r="H37" s="86" t="s">
        <v>550</v>
      </c>
      <c r="I37" s="51">
        <f>MIN(E45,I45,M45)</f>
        <v>20</v>
      </c>
      <c r="J37" s="119"/>
      <c r="K37" s="11"/>
      <c r="L37" s="11"/>
      <c r="M37" s="12"/>
      <c r="N37" s="3"/>
    </row>
    <row r="38" spans="1:14" ht="12.75">
      <c r="A38" s="11"/>
      <c r="D38" s="184"/>
      <c r="E38" s="11"/>
      <c r="F38" s="12"/>
      <c r="G38" s="12"/>
      <c r="H38" s="191"/>
      <c r="I38" s="11"/>
      <c r="J38" s="12"/>
      <c r="K38" s="11"/>
      <c r="L38" s="11"/>
      <c r="M38" s="12"/>
      <c r="N38" s="3"/>
    </row>
    <row r="39" spans="1:15" ht="12.75">
      <c r="A39" s="11"/>
      <c r="B39" s="11"/>
      <c r="C39" s="11"/>
      <c r="D39" s="185" t="s">
        <v>934</v>
      </c>
      <c r="E39" s="23"/>
      <c r="F39" s="21"/>
      <c r="G39" s="12"/>
      <c r="H39" s="190" t="s">
        <v>551</v>
      </c>
      <c r="I39" s="23"/>
      <c r="J39" s="21"/>
      <c r="K39" s="11"/>
      <c r="L39" s="27" t="s">
        <v>552</v>
      </c>
      <c r="M39" s="26"/>
      <c r="N39" s="186"/>
      <c r="O39" s="11"/>
    </row>
    <row r="40" spans="1:15" ht="12.75">
      <c r="A40" s="11"/>
      <c r="B40" s="11"/>
      <c r="C40" s="11"/>
      <c r="D40" s="187" t="s">
        <v>609</v>
      </c>
      <c r="E40" s="11"/>
      <c r="F40" s="24"/>
      <c r="G40" s="12"/>
      <c r="H40" s="109" t="s">
        <v>609</v>
      </c>
      <c r="I40" s="11"/>
      <c r="J40" s="24"/>
      <c r="K40" s="11"/>
      <c r="L40" s="109" t="s">
        <v>609</v>
      </c>
      <c r="M40" s="12"/>
      <c r="N40" s="3"/>
      <c r="O40" s="11"/>
    </row>
    <row r="41" spans="1:15" ht="12.75">
      <c r="A41" s="11"/>
      <c r="B41" s="11"/>
      <c r="C41" s="11"/>
      <c r="D41" s="4" t="s">
        <v>548</v>
      </c>
      <c r="E41" s="49">
        <f>(I18*4/100)+(50/100)</f>
        <v>1.46</v>
      </c>
      <c r="F41" s="381"/>
      <c r="G41" s="12"/>
      <c r="H41" s="29" t="s">
        <v>554</v>
      </c>
      <c r="I41" s="49">
        <f>((I24*4)/100)+(117/100)</f>
        <v>1.97</v>
      </c>
      <c r="J41" s="383"/>
      <c r="K41" s="11"/>
      <c r="L41" s="29" t="s">
        <v>559</v>
      </c>
      <c r="M41" s="49">
        <f>(I16*4/100)+(70/100)</f>
        <v>1.58</v>
      </c>
      <c r="N41" s="369"/>
      <c r="O41" s="11"/>
    </row>
    <row r="42" spans="1:15" ht="12.75" customHeight="1">
      <c r="A42" s="385" t="s">
        <v>29</v>
      </c>
      <c r="B42" s="387">
        <f>(ROUNDUP((I24+I16+I14)*8,0)+(Mega!C23))*2</f>
        <v>4018</v>
      </c>
      <c r="C42" s="11"/>
      <c r="D42" s="4"/>
      <c r="E42" s="34"/>
      <c r="F42" s="389"/>
      <c r="G42" s="12"/>
      <c r="H42" s="323"/>
      <c r="I42" s="247"/>
      <c r="J42" s="383"/>
      <c r="K42" s="11"/>
      <c r="L42" s="29"/>
      <c r="M42" s="34"/>
      <c r="N42" s="369"/>
      <c r="O42" s="11"/>
    </row>
    <row r="43" spans="1:15" ht="12.75">
      <c r="A43" s="386"/>
      <c r="B43" s="388"/>
      <c r="C43" s="11"/>
      <c r="D43" s="4" t="s">
        <v>549</v>
      </c>
      <c r="E43" s="51">
        <f>E41*100</f>
        <v>146</v>
      </c>
      <c r="F43" s="381"/>
      <c r="G43" s="12"/>
      <c r="H43" s="29" t="s">
        <v>553</v>
      </c>
      <c r="I43" s="334">
        <f>I41*100</f>
        <v>197</v>
      </c>
      <c r="J43" s="383"/>
      <c r="K43" s="11"/>
      <c r="L43" s="29" t="s">
        <v>555</v>
      </c>
      <c r="M43" s="51">
        <f>M41*100</f>
        <v>158</v>
      </c>
      <c r="N43" s="369"/>
      <c r="O43" s="11"/>
    </row>
    <row r="44" spans="1:15" ht="12.75">
      <c r="A44" s="23"/>
      <c r="B44" s="26"/>
      <c r="C44" s="11"/>
      <c r="D44" s="4"/>
      <c r="E44" s="50"/>
      <c r="F44" s="389"/>
      <c r="G44" s="11"/>
      <c r="H44" s="323"/>
      <c r="I44" s="247">
        <f>I43-40</f>
        <v>157</v>
      </c>
      <c r="J44" s="383"/>
      <c r="K44" s="11"/>
      <c r="L44" s="248"/>
      <c r="M44" s="34"/>
      <c r="N44" s="369"/>
      <c r="O44" s="11"/>
    </row>
    <row r="45" spans="1:15" ht="12.75">
      <c r="A45" s="227" t="s">
        <v>98</v>
      </c>
      <c r="B45" s="228">
        <f>B42*2</f>
        <v>8036</v>
      </c>
      <c r="C45" s="11"/>
      <c r="D45" s="4" t="s">
        <v>550</v>
      </c>
      <c r="E45" s="51">
        <f>I18</f>
        <v>24</v>
      </c>
      <c r="F45" s="381"/>
      <c r="G45" s="11"/>
      <c r="H45" s="29" t="s">
        <v>550</v>
      </c>
      <c r="I45" s="51">
        <f>I24</f>
        <v>20</v>
      </c>
      <c r="J45" s="383"/>
      <c r="K45" s="11"/>
      <c r="L45" s="29" t="s">
        <v>550</v>
      </c>
      <c r="M45" s="51">
        <f>I16</f>
        <v>22</v>
      </c>
      <c r="N45" s="369"/>
      <c r="O45" s="11"/>
    </row>
    <row r="46" spans="1:15" ht="13.5" thickBot="1">
      <c r="A46" s="11"/>
      <c r="B46" s="11"/>
      <c r="C46" s="11"/>
      <c r="D46" s="44"/>
      <c r="E46" s="45"/>
      <c r="F46" s="382"/>
      <c r="G46" s="45"/>
      <c r="H46" s="188"/>
      <c r="I46" s="45"/>
      <c r="J46" s="384"/>
      <c r="K46" s="45"/>
      <c r="L46" s="188"/>
      <c r="M46" s="13"/>
      <c r="N46" s="370"/>
      <c r="O46" s="11"/>
    </row>
    <row r="47" spans="1:15" ht="12.75">
      <c r="A47" s="11"/>
      <c r="B47" s="11"/>
      <c r="C47" s="11"/>
      <c r="D47" s="11"/>
      <c r="E47" s="11"/>
      <c r="F47" s="193"/>
      <c r="G47" s="11"/>
      <c r="H47" s="11"/>
      <c r="I47" s="11"/>
      <c r="J47" s="193"/>
      <c r="K47" s="11"/>
      <c r="L47" s="11"/>
      <c r="M47" s="12"/>
      <c r="N47" s="193"/>
      <c r="O47" s="11"/>
    </row>
    <row r="48" spans="13:14" ht="12.75">
      <c r="M48" s="1"/>
      <c r="N48" s="1"/>
    </row>
    <row r="49" spans="2:14" ht="12.75">
      <c r="B49" s="362" t="s">
        <v>664</v>
      </c>
      <c r="D49" s="11"/>
      <c r="F49" s="225"/>
      <c r="J49" s="110" t="s">
        <v>656</v>
      </c>
      <c r="M49" s="110" t="s">
        <v>616</v>
      </c>
      <c r="N49" s="1"/>
    </row>
    <row r="50" spans="2:14" ht="12.75">
      <c r="B50" s="103" t="s">
        <v>665</v>
      </c>
      <c r="D50" s="11"/>
      <c r="F50" s="225"/>
      <c r="J50" t="s">
        <v>657</v>
      </c>
      <c r="M50" s="111" t="s">
        <v>618</v>
      </c>
      <c r="N50" s="1"/>
    </row>
    <row r="51" spans="2:15" ht="12.75">
      <c r="B51" s="306" t="s">
        <v>666</v>
      </c>
      <c r="D51">
        <v>27</v>
      </c>
      <c r="F51" s="114"/>
      <c r="J51" t="s">
        <v>658</v>
      </c>
      <c r="M51" s="112" t="s">
        <v>652</v>
      </c>
      <c r="N51" s="12"/>
      <c r="O51" s="11">
        <v>40</v>
      </c>
    </row>
    <row r="52" spans="6:15" ht="12.75">
      <c r="F52"/>
      <c r="J52" t="s">
        <v>659</v>
      </c>
      <c r="M52" s="112" t="s">
        <v>619</v>
      </c>
      <c r="N52" s="12"/>
      <c r="O52" s="11">
        <v>20</v>
      </c>
    </row>
    <row r="53" spans="2:15" ht="12.75">
      <c r="B53" t="s">
        <v>667</v>
      </c>
      <c r="C53" s="113" t="s">
        <v>668</v>
      </c>
      <c r="F53"/>
      <c r="J53" s="113" t="s">
        <v>660</v>
      </c>
      <c r="M53" t="s">
        <v>653</v>
      </c>
      <c r="O53">
        <v>23</v>
      </c>
    </row>
    <row r="54" spans="3:15" ht="12.75">
      <c r="C54" s="113" t="s">
        <v>669</v>
      </c>
      <c r="F54" s="163"/>
      <c r="J54" t="s">
        <v>661</v>
      </c>
      <c r="M54" s="333" t="s">
        <v>654</v>
      </c>
      <c r="N54" s="1"/>
      <c r="O54">
        <f>I22</f>
        <v>13</v>
      </c>
    </row>
    <row r="55" spans="1:15" ht="12.75">
      <c r="A55" s="306"/>
      <c r="J55" s="113" t="s">
        <v>662</v>
      </c>
      <c r="M55" t="s">
        <v>655</v>
      </c>
      <c r="O55">
        <f>I22</f>
        <v>13</v>
      </c>
    </row>
    <row r="56" spans="10:13" ht="12.75">
      <c r="J56" t="s">
        <v>663</v>
      </c>
      <c r="M56" s="113"/>
    </row>
    <row r="57" spans="2:10" ht="12.75">
      <c r="B57" t="s">
        <v>931</v>
      </c>
      <c r="J57"/>
    </row>
    <row r="58" spans="4:10" ht="12.75">
      <c r="D58" t="s">
        <v>925</v>
      </c>
      <c r="E58" t="s">
        <v>926</v>
      </c>
      <c r="F58"/>
      <c r="H58" s="1"/>
      <c r="J58"/>
    </row>
    <row r="59" spans="4:10" ht="12.75">
      <c r="D59" t="s">
        <v>927</v>
      </c>
      <c r="E59" t="s">
        <v>928</v>
      </c>
      <c r="F59"/>
      <c r="H59" s="1"/>
      <c r="J59"/>
    </row>
    <row r="60" spans="4:10" ht="12.75">
      <c r="D60" t="s">
        <v>929</v>
      </c>
      <c r="E60" t="s">
        <v>930</v>
      </c>
      <c r="F60"/>
      <c r="H60" s="11"/>
      <c r="J60" s="114"/>
    </row>
    <row r="63" ht="12.75" customHeight="1">
      <c r="M63" s="79"/>
    </row>
    <row r="64" ht="12.75">
      <c r="C64" s="225"/>
    </row>
    <row r="65" ht="12.75">
      <c r="C65" s="225"/>
    </row>
    <row r="66" ht="12.75">
      <c r="C66" s="225"/>
    </row>
    <row r="67" spans="3:10" ht="12.75">
      <c r="C67" s="225"/>
      <c r="E67" s="1"/>
      <c r="F67"/>
      <c r="H67" s="163"/>
      <c r="J67"/>
    </row>
    <row r="68" spans="3:10" ht="12.75">
      <c r="C68" s="114"/>
      <c r="E68" s="1"/>
      <c r="F68"/>
      <c r="H68" s="163"/>
      <c r="J68"/>
    </row>
    <row r="69" spans="3:10" ht="12.75">
      <c r="C69" s="225"/>
      <c r="E69" s="1"/>
      <c r="F69"/>
      <c r="H69" s="163"/>
      <c r="J69"/>
    </row>
    <row r="70" spans="3:10" ht="12.75">
      <c r="C70" s="163"/>
      <c r="E70" s="1"/>
      <c r="F70"/>
      <c r="H70" s="163"/>
      <c r="J70"/>
    </row>
    <row r="71" spans="3:10" ht="12.75">
      <c r="C71" s="225"/>
      <c r="E71" s="1"/>
      <c r="F71"/>
      <c r="J71"/>
    </row>
    <row r="72" spans="3:10" ht="12.75">
      <c r="C72" s="225"/>
      <c r="E72" s="1"/>
      <c r="F72"/>
      <c r="H72" s="306"/>
      <c r="J72"/>
    </row>
    <row r="73" spans="3:10" ht="12.75">
      <c r="C73" s="225"/>
      <c r="E73" s="1"/>
      <c r="F73"/>
      <c r="J73"/>
    </row>
    <row r="74" spans="3:10" ht="12.75">
      <c r="C74" s="225"/>
      <c r="E74" s="1"/>
      <c r="F74"/>
      <c r="J74"/>
    </row>
    <row r="75" spans="3:10" ht="12.75">
      <c r="C75" s="225"/>
      <c r="E75" s="1"/>
      <c r="F75"/>
      <c r="J75"/>
    </row>
    <row r="76" spans="5:10" ht="12.75">
      <c r="E76" s="1"/>
      <c r="F76"/>
      <c r="J76"/>
    </row>
    <row r="77" spans="5:10" ht="12.75">
      <c r="E77" s="1"/>
      <c r="F77"/>
      <c r="J77"/>
    </row>
    <row r="78" spans="5:10" ht="12.75">
      <c r="E78" s="1"/>
      <c r="F78"/>
      <c r="J78"/>
    </row>
    <row r="79" spans="5:10" ht="12.75">
      <c r="E79" s="1"/>
      <c r="F79"/>
      <c r="J79"/>
    </row>
    <row r="80" spans="5:10" ht="12.75">
      <c r="E80" s="1"/>
      <c r="F80"/>
      <c r="J80"/>
    </row>
    <row r="81" spans="5:10" ht="12.75">
      <c r="E81" s="1"/>
      <c r="F81"/>
      <c r="J81"/>
    </row>
    <row r="82" spans="5:10" ht="12.75">
      <c r="E82" s="1"/>
      <c r="F82"/>
      <c r="J82"/>
    </row>
    <row r="83" spans="5:10" ht="12.75">
      <c r="E83" s="1"/>
      <c r="F83"/>
      <c r="J83"/>
    </row>
    <row r="84" spans="5:10" ht="12.75">
      <c r="E84" s="1"/>
      <c r="F84"/>
      <c r="J84"/>
    </row>
    <row r="86" spans="6:10" ht="12.75">
      <c r="F86"/>
      <c r="J86"/>
    </row>
    <row r="87" spans="6:10" ht="12.75">
      <c r="F87"/>
      <c r="J87"/>
    </row>
    <row r="88" spans="6:10" ht="12.75">
      <c r="F88"/>
      <c r="J88"/>
    </row>
    <row r="89" spans="6:10" ht="12.75">
      <c r="F89"/>
      <c r="J89"/>
    </row>
    <row r="90" spans="6:10" ht="12.75">
      <c r="F90"/>
      <c r="J90"/>
    </row>
    <row r="91" spans="6:10" ht="12.75">
      <c r="F91"/>
      <c r="J91"/>
    </row>
    <row r="92" spans="6:10" ht="12.75">
      <c r="F92"/>
      <c r="J92"/>
    </row>
    <row r="93" spans="6:10" ht="12.75">
      <c r="F93"/>
      <c r="J93"/>
    </row>
    <row r="94" spans="6:10" ht="12.75">
      <c r="F94"/>
      <c r="J94"/>
    </row>
    <row r="95" spans="6:10" ht="12.75">
      <c r="F95"/>
      <c r="J95"/>
    </row>
    <row r="96" spans="6:10" ht="12.75">
      <c r="F96"/>
      <c r="J96"/>
    </row>
    <row r="97" spans="6:10" ht="12.75">
      <c r="F97"/>
      <c r="J97"/>
    </row>
    <row r="98" spans="6:10" ht="12.75">
      <c r="F98"/>
      <c r="J98"/>
    </row>
    <row r="99" spans="6:10" ht="12.75">
      <c r="F99"/>
      <c r="J99"/>
    </row>
    <row r="100" spans="6:10" ht="12.75">
      <c r="F100"/>
      <c r="J100"/>
    </row>
    <row r="101" spans="6:10" ht="12.75">
      <c r="F101"/>
      <c r="J101"/>
    </row>
    <row r="102" spans="6:10" ht="12.75">
      <c r="F102"/>
      <c r="J102"/>
    </row>
    <row r="103" spans="6:10" ht="12.75">
      <c r="F103"/>
      <c r="J103"/>
    </row>
    <row r="104" spans="6:10" ht="12.75">
      <c r="F104"/>
      <c r="J104"/>
    </row>
    <row r="105" spans="6:10" ht="12.75">
      <c r="F105"/>
      <c r="J105"/>
    </row>
    <row r="106" spans="6:10" ht="12.75">
      <c r="F106"/>
      <c r="J106"/>
    </row>
    <row r="107" spans="6:10" ht="12.75">
      <c r="F107"/>
      <c r="J107"/>
    </row>
    <row r="108" spans="6:10" ht="12.75">
      <c r="F108"/>
      <c r="J108"/>
    </row>
    <row r="109" spans="6:10" ht="12.75">
      <c r="F109"/>
      <c r="J109"/>
    </row>
    <row r="110" spans="6:10" ht="12.75">
      <c r="F110"/>
      <c r="J110"/>
    </row>
    <row r="111" spans="6:10" ht="12.75">
      <c r="F111"/>
      <c r="J111"/>
    </row>
    <row r="112" spans="6:10" ht="12.75">
      <c r="F112"/>
      <c r="J112"/>
    </row>
    <row r="113" spans="6:10" ht="12.75">
      <c r="F113"/>
      <c r="J113"/>
    </row>
    <row r="114" spans="6:10" ht="12.75">
      <c r="F114"/>
      <c r="J114"/>
    </row>
    <row r="115" spans="6:10" ht="12.75">
      <c r="F115"/>
      <c r="J115"/>
    </row>
    <row r="116" spans="6:10" ht="12.75">
      <c r="F116"/>
      <c r="J116"/>
    </row>
    <row r="117" spans="6:10" ht="12.75">
      <c r="F117"/>
      <c r="J117"/>
    </row>
    <row r="118" spans="6:10" ht="12.75">
      <c r="F118"/>
      <c r="J118"/>
    </row>
  </sheetData>
  <sheetProtection/>
  <mergeCells count="27">
    <mergeCell ref="D1:J1"/>
    <mergeCell ref="A10:B10"/>
    <mergeCell ref="L28:L32"/>
    <mergeCell ref="B3:E3"/>
    <mergeCell ref="F3:H3"/>
    <mergeCell ref="B5:H8"/>
    <mergeCell ref="L6:N8"/>
    <mergeCell ref="N28:O29"/>
    <mergeCell ref="N30:O30"/>
    <mergeCell ref="N31:O32"/>
    <mergeCell ref="A42:A43"/>
    <mergeCell ref="B42:B43"/>
    <mergeCell ref="F41:F42"/>
    <mergeCell ref="F43:F44"/>
    <mergeCell ref="F45:F46"/>
    <mergeCell ref="J41:J42"/>
    <mergeCell ref="J43:J44"/>
    <mergeCell ref="J45:J46"/>
    <mergeCell ref="N45:N46"/>
    <mergeCell ref="L10:M10"/>
    <mergeCell ref="N11:O13"/>
    <mergeCell ref="N15:O17"/>
    <mergeCell ref="N19:O21"/>
    <mergeCell ref="N23:O25"/>
    <mergeCell ref="N41:N42"/>
    <mergeCell ref="N43:N44"/>
    <mergeCell ref="N27:O27"/>
  </mergeCells>
  <printOptions horizontalCentered="1" verticalCentered="1"/>
  <pageMargins left="0.31496062992125984" right="0.17" top="0.5118110236220472" bottom="0.4724409448818898" header="0.5118110236220472" footer="0.4724409448818898"/>
  <pageSetup orientation="portrait" paperSize="9" scale="53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J9" sqref="J9"/>
    </sheetView>
  </sheetViews>
  <sheetFormatPr defaultColWidth="11.421875" defaultRowHeight="12.75"/>
  <cols>
    <col min="9" max="9" width="16.7109375" style="0" customWidth="1"/>
  </cols>
  <sheetData>
    <row r="1" ht="12.75">
      <c r="A1" s="9" t="str">
        <f>Caractéristiques!D1</f>
        <v>Gmurk</v>
      </c>
    </row>
    <row r="2" ht="12.75">
      <c r="J2" s="182" t="s">
        <v>530</v>
      </c>
    </row>
    <row r="3" spans="1:10" ht="12.75">
      <c r="A3" s="155" t="s">
        <v>144</v>
      </c>
      <c r="J3">
        <v>23</v>
      </c>
    </row>
    <row r="4" spans="1:10" s="312" customFormat="1" ht="12.75">
      <c r="A4" s="155" t="s">
        <v>322</v>
      </c>
      <c r="J4" s="313">
        <v>25</v>
      </c>
    </row>
    <row r="5" spans="1:10" ht="12.75">
      <c r="A5" s="182" t="s">
        <v>99</v>
      </c>
      <c r="J5">
        <v>50</v>
      </c>
    </row>
    <row r="6" spans="1:10" ht="12.75">
      <c r="A6" s="155" t="s">
        <v>673</v>
      </c>
      <c r="J6">
        <v>50</v>
      </c>
    </row>
    <row r="7" spans="1:10" ht="12.75">
      <c r="A7" s="182" t="s">
        <v>150</v>
      </c>
      <c r="J7">
        <v>50</v>
      </c>
    </row>
    <row r="8" spans="1:10" ht="12.75">
      <c r="A8" s="155" t="s">
        <v>624</v>
      </c>
      <c r="J8" s="195">
        <v>31</v>
      </c>
    </row>
    <row r="10" ht="12.75">
      <c r="A10" s="79" t="s">
        <v>670</v>
      </c>
    </row>
    <row r="11" ht="12.75">
      <c r="A11" s="79"/>
    </row>
    <row r="12" ht="12.75">
      <c r="A12" t="s">
        <v>124</v>
      </c>
    </row>
    <row r="13" ht="12.75">
      <c r="A13" s="163" t="s">
        <v>125</v>
      </c>
    </row>
    <row r="14" ht="12.75">
      <c r="A14" t="s">
        <v>126</v>
      </c>
    </row>
    <row r="15" ht="12.75">
      <c r="A15" s="306" t="s">
        <v>127</v>
      </c>
    </row>
    <row r="16" ht="12.75">
      <c r="A16" s="306" t="s">
        <v>128</v>
      </c>
    </row>
    <row r="17" ht="12.75">
      <c r="A17" t="s">
        <v>129</v>
      </c>
    </row>
    <row r="18" ht="12.75">
      <c r="A18" t="s">
        <v>130</v>
      </c>
    </row>
    <row r="19" ht="12.75">
      <c r="A19" t="s">
        <v>131</v>
      </c>
    </row>
    <row r="20" ht="12.75">
      <c r="A20" t="s">
        <v>132</v>
      </c>
    </row>
    <row r="21" ht="12.75">
      <c r="A21" t="s">
        <v>133</v>
      </c>
    </row>
  </sheetData>
  <sheetProtection/>
  <printOptions/>
  <pageMargins left="0.22" right="0.17" top="1" bottom="1" header="0.4921259845" footer="0.492125984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B33" sqref="B33"/>
    </sheetView>
  </sheetViews>
  <sheetFormatPr defaultColWidth="11.421875" defaultRowHeight="12.75"/>
  <sheetData>
    <row r="1" spans="1:2" ht="12.75">
      <c r="A1" s="1" t="s">
        <v>525</v>
      </c>
      <c r="B1" s="1" t="s">
        <v>524</v>
      </c>
    </row>
    <row r="2" spans="1:2" ht="12.75">
      <c r="A2" s="1">
        <v>30</v>
      </c>
      <c r="B2" s="1">
        <v>10</v>
      </c>
    </row>
    <row r="3" spans="1:2" ht="12.75">
      <c r="A3" s="1">
        <v>29</v>
      </c>
      <c r="B3" s="1">
        <v>10</v>
      </c>
    </row>
    <row r="4" spans="1:2" ht="12.75">
      <c r="A4" s="1">
        <v>28</v>
      </c>
      <c r="B4" s="1">
        <v>10</v>
      </c>
    </row>
    <row r="5" spans="1:2" ht="12.75">
      <c r="A5" s="1">
        <v>27</v>
      </c>
      <c r="B5" s="1">
        <v>9</v>
      </c>
    </row>
    <row r="6" spans="1:2" ht="12.75">
      <c r="A6" s="1">
        <v>26</v>
      </c>
      <c r="B6" s="1">
        <v>9</v>
      </c>
    </row>
    <row r="7" spans="1:2" ht="12.75">
      <c r="A7" s="1">
        <v>25</v>
      </c>
      <c r="B7" s="1">
        <v>9</v>
      </c>
    </row>
    <row r="8" spans="1:2" ht="12.75">
      <c r="A8" s="1">
        <v>24</v>
      </c>
      <c r="B8" s="1">
        <v>8</v>
      </c>
    </row>
    <row r="9" spans="1:2" ht="12.75">
      <c r="A9" s="1">
        <v>23</v>
      </c>
      <c r="B9" s="1">
        <v>8</v>
      </c>
    </row>
    <row r="10" spans="1:2" ht="12.75">
      <c r="A10" s="1">
        <v>22</v>
      </c>
      <c r="B10" s="1">
        <v>8</v>
      </c>
    </row>
    <row r="11" spans="1:2" ht="12.75">
      <c r="A11" s="1">
        <v>21</v>
      </c>
      <c r="B11" s="1">
        <v>7</v>
      </c>
    </row>
    <row r="12" spans="1:2" ht="12.75">
      <c r="A12" s="1">
        <v>20</v>
      </c>
      <c r="B12" s="1">
        <v>7</v>
      </c>
    </row>
    <row r="13" spans="1:2" ht="12.75">
      <c r="A13" s="1">
        <v>19</v>
      </c>
      <c r="B13" s="1">
        <v>7</v>
      </c>
    </row>
    <row r="14" spans="1:2" ht="12.75">
      <c r="A14" s="1">
        <v>18</v>
      </c>
      <c r="B14" s="1">
        <v>6</v>
      </c>
    </row>
    <row r="15" spans="1:2" ht="12.75">
      <c r="A15" s="1">
        <v>17</v>
      </c>
      <c r="B15" s="1">
        <v>6</v>
      </c>
    </row>
    <row r="16" spans="1:2" ht="12.75">
      <c r="A16" s="1">
        <v>16</v>
      </c>
      <c r="B16" s="1">
        <v>6</v>
      </c>
    </row>
    <row r="17" spans="1:2" ht="12.75">
      <c r="A17" s="1">
        <v>15</v>
      </c>
      <c r="B17" s="1">
        <v>5</v>
      </c>
    </row>
    <row r="18" spans="1:2" ht="12.75">
      <c r="A18" s="1">
        <v>14</v>
      </c>
      <c r="B18" s="1">
        <v>5</v>
      </c>
    </row>
    <row r="19" spans="1:2" ht="12.75">
      <c r="A19" s="1">
        <v>13</v>
      </c>
      <c r="B19" s="1">
        <v>5</v>
      </c>
    </row>
    <row r="20" spans="1:2" ht="12.75">
      <c r="A20" s="1">
        <v>12</v>
      </c>
      <c r="B20" s="1">
        <v>4</v>
      </c>
    </row>
    <row r="21" spans="1:2" ht="12.75">
      <c r="A21" s="1">
        <v>11</v>
      </c>
      <c r="B21" s="1">
        <v>4</v>
      </c>
    </row>
    <row r="22" spans="1:2" ht="12.75">
      <c r="A22" s="1">
        <v>10</v>
      </c>
      <c r="B22" s="1">
        <v>4</v>
      </c>
    </row>
    <row r="23" spans="1:2" ht="12.75">
      <c r="A23" s="1">
        <v>9</v>
      </c>
      <c r="B23" s="1">
        <v>3</v>
      </c>
    </row>
    <row r="24" spans="1:2" ht="12.75">
      <c r="A24" s="1">
        <v>8</v>
      </c>
      <c r="B24" s="1">
        <v>3</v>
      </c>
    </row>
    <row r="25" spans="1:2" ht="12.75">
      <c r="A25" s="1">
        <v>7</v>
      </c>
      <c r="B25" s="1">
        <v>3</v>
      </c>
    </row>
    <row r="26" spans="1:2" ht="12.75">
      <c r="A26" s="1">
        <v>6</v>
      </c>
      <c r="B26" s="1">
        <v>2</v>
      </c>
    </row>
    <row r="27" spans="1:2" ht="12.75">
      <c r="A27" s="1">
        <v>5</v>
      </c>
      <c r="B27" s="1">
        <v>2</v>
      </c>
    </row>
    <row r="28" spans="1:2" ht="12.75">
      <c r="A28" s="1">
        <v>4</v>
      </c>
      <c r="B28" s="1">
        <v>2</v>
      </c>
    </row>
    <row r="29" spans="1:2" ht="12.75">
      <c r="A29" s="1">
        <v>3</v>
      </c>
      <c r="B29" s="1">
        <v>1</v>
      </c>
    </row>
    <row r="30" spans="1:2" ht="12.75">
      <c r="A30" s="1">
        <v>2</v>
      </c>
      <c r="B30" s="1">
        <v>1</v>
      </c>
    </row>
    <row r="31" spans="1:2" ht="12.75">
      <c r="A31" s="1">
        <v>1</v>
      </c>
      <c r="B31" s="1">
        <v>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workbookViewId="0" topLeftCell="A17">
      <selection activeCell="G44" sqref="G44"/>
    </sheetView>
  </sheetViews>
  <sheetFormatPr defaultColWidth="11.421875" defaultRowHeight="12.75"/>
  <cols>
    <col min="1" max="1" width="7.7109375" style="0" customWidth="1"/>
    <col min="2" max="2" width="23.140625" style="0" customWidth="1"/>
    <col min="3" max="3" width="4.8515625" style="72" customWidth="1"/>
    <col min="4" max="4" width="4.8515625" style="0" customWidth="1"/>
    <col min="5" max="5" width="4.8515625" style="72" customWidth="1"/>
    <col min="6" max="6" width="5.28125" style="0" customWidth="1"/>
    <col min="7" max="7" width="63.28125" style="0" customWidth="1"/>
  </cols>
  <sheetData>
    <row r="2" spans="1:7" ht="12.75">
      <c r="A2" s="79" t="s">
        <v>578</v>
      </c>
      <c r="B2" s="9"/>
      <c r="C2" s="76"/>
      <c r="D2" s="9"/>
      <c r="E2" s="76"/>
      <c r="F2" s="79" t="s">
        <v>596</v>
      </c>
      <c r="G2" s="79"/>
    </row>
    <row r="3" spans="1:7" ht="7.5" customHeight="1">
      <c r="A3" s="9"/>
      <c r="B3" s="9"/>
      <c r="C3" s="76"/>
      <c r="D3" s="9"/>
      <c r="E3" s="76"/>
      <c r="F3" s="9"/>
      <c r="G3" s="9"/>
    </row>
    <row r="4" spans="1:6" ht="12.75">
      <c r="A4" s="78" t="s">
        <v>420</v>
      </c>
      <c r="B4" s="77">
        <f>Caractéristiques!L24</f>
        <v>146.66666666666666</v>
      </c>
      <c r="F4" s="9" t="s">
        <v>597</v>
      </c>
    </row>
    <row r="6" spans="1:7" ht="14.25" customHeight="1">
      <c r="A6" s="20">
        <v>1</v>
      </c>
      <c r="B6" s="23" t="s">
        <v>577</v>
      </c>
      <c r="C6" s="73">
        <f>D6*0.75</f>
        <v>32.99999999999999</v>
      </c>
      <c r="D6" s="73">
        <f>B4*0.3</f>
        <v>43.99999999999999</v>
      </c>
      <c r="E6" s="74">
        <f>D6*1.25</f>
        <v>54.99999999999999</v>
      </c>
      <c r="F6" s="20"/>
      <c r="G6" s="336"/>
    </row>
    <row r="7" spans="1:7" ht="60.75" customHeight="1">
      <c r="A7" s="22"/>
      <c r="B7" s="25"/>
      <c r="C7" s="63"/>
      <c r="D7" s="63"/>
      <c r="E7" s="75"/>
      <c r="F7" s="22"/>
      <c r="G7" s="335" t="s">
        <v>671</v>
      </c>
    </row>
    <row r="8" spans="1:7" ht="12.75">
      <c r="A8" s="20">
        <v>2</v>
      </c>
      <c r="B8" s="23" t="s">
        <v>579</v>
      </c>
      <c r="C8" s="73">
        <f>D8*0.75</f>
        <v>22</v>
      </c>
      <c r="D8" s="73">
        <f>B4*0.2</f>
        <v>29.333333333333332</v>
      </c>
      <c r="E8" s="74">
        <f>D8*1.25</f>
        <v>36.666666666666664</v>
      </c>
      <c r="F8" s="20"/>
      <c r="G8" s="337" t="s">
        <v>672</v>
      </c>
    </row>
    <row r="9" spans="1:7" ht="29.25" customHeight="1">
      <c r="A9" s="22"/>
      <c r="B9" s="25"/>
      <c r="C9" s="63"/>
      <c r="D9" s="63"/>
      <c r="E9" s="75"/>
      <c r="F9" s="22"/>
      <c r="G9" s="339" t="s">
        <v>674</v>
      </c>
    </row>
    <row r="10" spans="1:7" ht="12.75">
      <c r="A10" s="20">
        <v>3</v>
      </c>
      <c r="B10" s="23" t="s">
        <v>580</v>
      </c>
      <c r="C10" s="73">
        <f>D10*0.75</f>
        <v>49.5</v>
      </c>
      <c r="D10" s="73">
        <f>B4*0.45</f>
        <v>66</v>
      </c>
      <c r="E10" s="74">
        <f>D10*1.25</f>
        <v>82.5</v>
      </c>
      <c r="F10" s="20"/>
      <c r="G10" s="337" t="s">
        <v>672</v>
      </c>
    </row>
    <row r="11" spans="1:7" ht="29.25" customHeight="1">
      <c r="A11" s="22"/>
      <c r="B11" s="25"/>
      <c r="C11" s="63"/>
      <c r="D11" s="63"/>
      <c r="E11" s="75"/>
      <c r="F11" s="22"/>
      <c r="G11" s="307"/>
    </row>
    <row r="12" spans="1:7" ht="12.75">
      <c r="A12" s="20">
        <v>4</v>
      </c>
      <c r="B12" s="23" t="s">
        <v>581</v>
      </c>
      <c r="C12" s="73">
        <f>D12*0.75</f>
        <v>49.5</v>
      </c>
      <c r="D12" s="73">
        <f>B4*0.45</f>
        <v>66</v>
      </c>
      <c r="E12" s="74">
        <f>D12*1.25</f>
        <v>82.5</v>
      </c>
      <c r="F12" s="20"/>
      <c r="G12" s="337" t="s">
        <v>672</v>
      </c>
    </row>
    <row r="13" spans="1:7" ht="29.25" customHeight="1">
      <c r="A13" s="22"/>
      <c r="B13" s="25"/>
      <c r="C13" s="63"/>
      <c r="D13" s="63"/>
      <c r="E13" s="75"/>
      <c r="F13" s="22"/>
      <c r="G13" s="307"/>
    </row>
    <row r="14" spans="1:7" ht="12.75" customHeight="1">
      <c r="A14" s="20">
        <v>5</v>
      </c>
      <c r="B14" s="23" t="s">
        <v>582</v>
      </c>
      <c r="C14" s="73">
        <f>D14*0.75</f>
        <v>22</v>
      </c>
      <c r="D14" s="73">
        <f>B4*0.2</f>
        <v>29.333333333333332</v>
      </c>
      <c r="E14" s="74">
        <f>D14*1.25</f>
        <v>36.666666666666664</v>
      </c>
      <c r="F14" s="20"/>
      <c r="G14" s="337" t="s">
        <v>672</v>
      </c>
    </row>
    <row r="15" spans="1:7" ht="41.25" customHeight="1">
      <c r="A15" s="22"/>
      <c r="B15" s="25"/>
      <c r="C15" s="63"/>
      <c r="D15" s="63"/>
      <c r="E15" s="75"/>
      <c r="F15" s="22"/>
      <c r="G15" s="309"/>
    </row>
    <row r="16" spans="1:7" ht="12.75">
      <c r="A16" s="20">
        <v>6</v>
      </c>
      <c r="B16" s="23" t="s">
        <v>583</v>
      </c>
      <c r="C16" s="73">
        <f>D16*0.75</f>
        <v>88</v>
      </c>
      <c r="D16" s="73">
        <f>(B4*4)*0.2</f>
        <v>117.33333333333333</v>
      </c>
      <c r="E16" s="74">
        <f>D16*1.25</f>
        <v>146.66666666666666</v>
      </c>
      <c r="F16" s="20"/>
      <c r="G16" s="337" t="s">
        <v>672</v>
      </c>
    </row>
    <row r="17" spans="1:7" ht="29.25" customHeight="1">
      <c r="A17" s="22"/>
      <c r="B17" s="25"/>
      <c r="C17" s="63"/>
      <c r="D17" s="63"/>
      <c r="E17" s="75"/>
      <c r="F17" s="22"/>
      <c r="G17" s="307"/>
    </row>
    <row r="18" spans="1:7" ht="12.75">
      <c r="A18" s="20">
        <v>7</v>
      </c>
      <c r="B18" s="23" t="s">
        <v>584</v>
      </c>
      <c r="C18" s="73">
        <f>D18*0.75</f>
        <v>49.5</v>
      </c>
      <c r="D18" s="73">
        <f>B4*0.45</f>
        <v>66</v>
      </c>
      <c r="E18" s="74">
        <f>D18*1.25</f>
        <v>82.5</v>
      </c>
      <c r="F18" s="20"/>
      <c r="G18" s="337" t="s">
        <v>672</v>
      </c>
    </row>
    <row r="19" spans="1:7" ht="29.25" customHeight="1">
      <c r="A19" s="22"/>
      <c r="B19" s="25"/>
      <c r="C19" s="63"/>
      <c r="D19" s="63"/>
      <c r="E19" s="75"/>
      <c r="F19" s="22"/>
      <c r="G19" s="307"/>
    </row>
    <row r="20" spans="1:7" ht="12.75">
      <c r="A20" s="20">
        <v>8</v>
      </c>
      <c r="B20" s="23" t="s">
        <v>585</v>
      </c>
      <c r="C20" s="73">
        <f>D20*0.75</f>
        <v>49.5</v>
      </c>
      <c r="D20" s="73">
        <f>B4*0.45</f>
        <v>66</v>
      </c>
      <c r="E20" s="74">
        <f>D20*1.25</f>
        <v>82.5</v>
      </c>
      <c r="F20" s="20"/>
      <c r="G20" s="337" t="s">
        <v>672</v>
      </c>
    </row>
    <row r="21" spans="1:7" ht="29.25" customHeight="1">
      <c r="A21" s="22"/>
      <c r="B21" s="25"/>
      <c r="C21" s="63"/>
      <c r="D21" s="63"/>
      <c r="E21" s="75"/>
      <c r="F21" s="22"/>
      <c r="G21" s="307"/>
    </row>
    <row r="22" spans="1:7" ht="12.75">
      <c r="A22" s="20">
        <v>9</v>
      </c>
      <c r="B22" s="23" t="s">
        <v>586</v>
      </c>
      <c r="C22" s="73">
        <f>D22*0.75</f>
        <v>22</v>
      </c>
      <c r="D22" s="73">
        <f>B4*0.2</f>
        <v>29.333333333333332</v>
      </c>
      <c r="E22" s="74">
        <f>D22*1.25</f>
        <v>36.666666666666664</v>
      </c>
      <c r="F22" s="20"/>
      <c r="G22" s="337" t="s">
        <v>672</v>
      </c>
    </row>
    <row r="23" spans="1:7" ht="29.25" customHeight="1">
      <c r="A23" s="22"/>
      <c r="B23" s="25"/>
      <c r="C23" s="63"/>
      <c r="D23" s="63"/>
      <c r="E23" s="75"/>
      <c r="F23" s="22"/>
      <c r="G23" s="307"/>
    </row>
    <row r="24" spans="1:6" ht="12.75">
      <c r="A24" s="20">
        <v>10</v>
      </c>
      <c r="B24" s="23" t="s">
        <v>587</v>
      </c>
      <c r="C24" s="73">
        <f>D24*0.75</f>
        <v>65.99999999999999</v>
      </c>
      <c r="D24" s="73">
        <f>B4*0.15*4</f>
        <v>87.99999999999999</v>
      </c>
      <c r="E24" s="74">
        <f>D24*1.25</f>
        <v>109.99999999999999</v>
      </c>
      <c r="F24" s="20"/>
    </row>
    <row r="25" spans="1:7" ht="29.25" customHeight="1">
      <c r="A25" s="22"/>
      <c r="B25" s="25"/>
      <c r="C25" s="63"/>
      <c r="D25" s="63"/>
      <c r="E25" s="75"/>
      <c r="F25" s="22"/>
      <c r="G25" s="335" t="s">
        <v>675</v>
      </c>
    </row>
    <row r="26" spans="1:7" ht="12.75">
      <c r="A26" s="20">
        <v>11</v>
      </c>
      <c r="B26" s="23" t="s">
        <v>588</v>
      </c>
      <c r="C26" s="73">
        <f>D26*0.75</f>
        <v>49.5</v>
      </c>
      <c r="D26" s="73">
        <f>B4*0.45</f>
        <v>66</v>
      </c>
      <c r="E26" s="74">
        <f>D26*1.25</f>
        <v>82.5</v>
      </c>
      <c r="F26" s="20"/>
      <c r="G26" s="337" t="s">
        <v>672</v>
      </c>
    </row>
    <row r="27" spans="1:7" ht="29.25" customHeight="1">
      <c r="A27" s="22"/>
      <c r="B27" s="25"/>
      <c r="C27" s="63"/>
      <c r="D27" s="63"/>
      <c r="E27" s="75"/>
      <c r="F27" s="22"/>
      <c r="G27" s="307"/>
    </row>
    <row r="28" spans="1:7" ht="12.75">
      <c r="A28" s="20">
        <v>12</v>
      </c>
      <c r="B28" s="23" t="s">
        <v>589</v>
      </c>
      <c r="C28" s="73">
        <f>D28*0.75</f>
        <v>16.499999999999996</v>
      </c>
      <c r="D28" s="73">
        <f>B4*0.15</f>
        <v>21.999999999999996</v>
      </c>
      <c r="E28" s="74">
        <f>D28*1.25</f>
        <v>27.499999999999996</v>
      </c>
      <c r="F28" s="20"/>
      <c r="G28" s="308"/>
    </row>
    <row r="29" spans="1:7" ht="29.25" customHeight="1">
      <c r="A29" s="22"/>
      <c r="B29" s="25"/>
      <c r="C29" s="63"/>
      <c r="D29" s="63"/>
      <c r="E29" s="75"/>
      <c r="F29" s="22"/>
      <c r="G29" s="335" t="s">
        <v>676</v>
      </c>
    </row>
    <row r="30" spans="1:7" ht="12.75">
      <c r="A30" s="20">
        <v>13</v>
      </c>
      <c r="B30" s="249" t="s">
        <v>590</v>
      </c>
      <c r="C30" s="73">
        <f>D30*0.75</f>
        <v>49.5</v>
      </c>
      <c r="D30" s="73">
        <f>B4*0.45</f>
        <v>66</v>
      </c>
      <c r="E30" s="74">
        <f>D30*1.25</f>
        <v>82.5</v>
      </c>
      <c r="F30" s="20"/>
      <c r="G30" s="340" t="s">
        <v>672</v>
      </c>
    </row>
    <row r="31" spans="1:7" ht="29.25" customHeight="1">
      <c r="A31" s="22"/>
      <c r="B31" s="25"/>
      <c r="C31" s="63"/>
      <c r="D31" s="63"/>
      <c r="E31" s="75"/>
      <c r="F31" s="22"/>
      <c r="G31" s="307"/>
    </row>
    <row r="32" spans="1:7" ht="12.75">
      <c r="A32" s="20">
        <v>14</v>
      </c>
      <c r="B32" s="23" t="s">
        <v>591</v>
      </c>
      <c r="C32" s="73">
        <f>D32*0.75</f>
        <v>49.5</v>
      </c>
      <c r="D32" s="73">
        <f>B4*0.45</f>
        <v>66</v>
      </c>
      <c r="E32" s="74">
        <f>D32*1.25</f>
        <v>82.5</v>
      </c>
      <c r="F32" s="20"/>
      <c r="G32" s="340" t="s">
        <v>672</v>
      </c>
    </row>
    <row r="33" spans="1:7" ht="29.25" customHeight="1">
      <c r="A33" s="22"/>
      <c r="B33" s="25"/>
      <c r="C33" s="63"/>
      <c r="D33" s="63"/>
      <c r="E33" s="75"/>
      <c r="F33" s="22"/>
      <c r="G33" s="307"/>
    </row>
    <row r="34" spans="1:7" ht="12.75">
      <c r="A34" s="20">
        <v>15</v>
      </c>
      <c r="B34" s="23" t="s">
        <v>592</v>
      </c>
      <c r="C34" s="73">
        <f>D34*0.75</f>
        <v>32.99999999999999</v>
      </c>
      <c r="D34" s="73">
        <f>B4*0.3</f>
        <v>43.99999999999999</v>
      </c>
      <c r="E34" s="74">
        <f>D34*1.25</f>
        <v>54.99999999999999</v>
      </c>
      <c r="F34" s="20"/>
      <c r="G34" s="340" t="s">
        <v>672</v>
      </c>
    </row>
    <row r="35" spans="1:7" ht="29.25" customHeight="1">
      <c r="A35" s="22"/>
      <c r="B35" s="25"/>
      <c r="C35" s="63"/>
      <c r="D35" s="63"/>
      <c r="E35" s="75"/>
      <c r="F35" s="22"/>
      <c r="G35" s="307"/>
    </row>
    <row r="36" spans="1:7" ht="12.75">
      <c r="A36" s="20">
        <v>16</v>
      </c>
      <c r="B36" s="23" t="s">
        <v>593</v>
      </c>
      <c r="C36" s="73">
        <f>D36*0.75</f>
        <v>32.99999999999999</v>
      </c>
      <c r="D36" s="73">
        <f>B4*0.3</f>
        <v>43.99999999999999</v>
      </c>
      <c r="E36" s="74">
        <f>D36*1.25</f>
        <v>54.99999999999999</v>
      </c>
      <c r="F36" s="20"/>
      <c r="G36" s="340" t="s">
        <v>672</v>
      </c>
    </row>
    <row r="37" spans="1:7" ht="29.25" customHeight="1">
      <c r="A37" s="22"/>
      <c r="B37" s="25"/>
      <c r="C37" s="63"/>
      <c r="D37" s="63"/>
      <c r="E37" s="75"/>
      <c r="F37" s="22"/>
      <c r="G37" s="307"/>
    </row>
    <row r="38" spans="1:7" ht="12.75">
      <c r="A38" s="20">
        <v>17</v>
      </c>
      <c r="B38" s="23" t="s">
        <v>594</v>
      </c>
      <c r="C38" s="73">
        <f>D38*0.75</f>
        <v>16.499999999999996</v>
      </c>
      <c r="D38" s="73">
        <f>B4*0.15</f>
        <v>21.999999999999996</v>
      </c>
      <c r="E38" s="74">
        <f>D38*1.25</f>
        <v>27.499999999999996</v>
      </c>
      <c r="F38" s="20"/>
      <c r="G38" s="340" t="s">
        <v>672</v>
      </c>
    </row>
    <row r="39" spans="1:7" ht="29.25" customHeight="1">
      <c r="A39" s="22"/>
      <c r="B39" s="25"/>
      <c r="C39" s="63"/>
      <c r="D39" s="63"/>
      <c r="E39" s="75"/>
      <c r="F39" s="22"/>
      <c r="G39" s="307"/>
    </row>
    <row r="40" spans="1:7" ht="12.75">
      <c r="A40" s="20">
        <v>18</v>
      </c>
      <c r="B40" s="23" t="s">
        <v>595</v>
      </c>
      <c r="C40" s="73">
        <f>D40*0.75</f>
        <v>16.499999999999996</v>
      </c>
      <c r="D40" s="73">
        <f>B4*0.15</f>
        <v>21.999999999999996</v>
      </c>
      <c r="E40" s="74">
        <f>D40*1.25</f>
        <v>27.499999999999996</v>
      </c>
      <c r="F40" s="20"/>
      <c r="G40" s="340" t="s">
        <v>672</v>
      </c>
    </row>
    <row r="41" spans="1:7" ht="29.25" customHeight="1">
      <c r="A41" s="22"/>
      <c r="B41" s="25"/>
      <c r="C41" s="63"/>
      <c r="D41" s="63"/>
      <c r="E41" s="75"/>
      <c r="F41" s="22"/>
      <c r="G41" s="307"/>
    </row>
    <row r="49" ht="12.75">
      <c r="B49" s="79"/>
    </row>
    <row r="52" ht="12.75">
      <c r="B52" s="79"/>
    </row>
  </sheetData>
  <sheetProtection/>
  <printOptions horizontalCentered="1" vertic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53"/>
  <sheetViews>
    <sheetView zoomScale="86" zoomScaleNormal="86" workbookViewId="0" topLeftCell="A25">
      <selection activeCell="F56" sqref="F56"/>
    </sheetView>
  </sheetViews>
  <sheetFormatPr defaultColWidth="11.421875" defaultRowHeight="12.75"/>
  <cols>
    <col min="1" max="1" width="5.8515625" style="1" customWidth="1"/>
    <col min="2" max="2" width="16.28125" style="0" bestFit="1" customWidth="1"/>
    <col min="3" max="3" width="6.00390625" style="1" customWidth="1"/>
    <col min="4" max="4" width="33.421875" style="0" bestFit="1" customWidth="1"/>
    <col min="5" max="5" width="8.421875" style="1" customWidth="1"/>
    <col min="6" max="6" width="7.00390625" style="1" customWidth="1"/>
    <col min="7" max="7" width="7.00390625" style="1" bestFit="1" customWidth="1"/>
    <col min="8" max="10" width="6.00390625" style="1" customWidth="1"/>
    <col min="11" max="11" width="3.7109375" style="102" customWidth="1"/>
    <col min="12" max="14" width="3.8515625" style="102" customWidth="1"/>
    <col min="15" max="15" width="3.8515625" style="213" customWidth="1"/>
    <col min="16" max="16" width="15.421875" style="52" customWidth="1"/>
    <col min="17" max="17" width="13.421875" style="1" hidden="1" customWidth="1"/>
    <col min="18" max="18" width="18.421875" style="11" customWidth="1"/>
    <col min="21" max="21" width="7.8515625" style="0" customWidth="1"/>
    <col min="22" max="22" width="6.421875" style="0" customWidth="1"/>
  </cols>
  <sheetData>
    <row r="1" spans="2:15" ht="16.5" customHeight="1">
      <c r="B1" s="9" t="str">
        <f>Caractéristiques!D1</f>
        <v>Gmurk</v>
      </c>
      <c r="H1" s="409" t="s">
        <v>574</v>
      </c>
      <c r="I1" s="409"/>
      <c r="J1" s="409"/>
      <c r="K1" s="408" t="s">
        <v>598</v>
      </c>
      <c r="L1" s="408" t="s">
        <v>599</v>
      </c>
      <c r="M1" s="408" t="s">
        <v>600</v>
      </c>
      <c r="N1" s="408" t="s">
        <v>601</v>
      </c>
      <c r="O1" s="408" t="s">
        <v>603</v>
      </c>
    </row>
    <row r="2" spans="8:15" ht="20.25" customHeight="1">
      <c r="H2" s="409"/>
      <c r="I2" s="409"/>
      <c r="J2" s="409"/>
      <c r="K2" s="408"/>
      <c r="L2" s="408"/>
      <c r="M2" s="408"/>
      <c r="N2" s="408"/>
      <c r="O2" s="408"/>
    </row>
    <row r="3" spans="1:18" ht="25.5">
      <c r="A3" s="68" t="s">
        <v>527</v>
      </c>
      <c r="B3" s="71" t="s">
        <v>532</v>
      </c>
      <c r="C3" s="71" t="s">
        <v>531</v>
      </c>
      <c r="D3" s="71" t="s">
        <v>530</v>
      </c>
      <c r="E3" s="71" t="s">
        <v>525</v>
      </c>
      <c r="F3" s="71" t="s">
        <v>529</v>
      </c>
      <c r="G3" s="69" t="s">
        <v>575</v>
      </c>
      <c r="H3" s="69" t="s">
        <v>560</v>
      </c>
      <c r="I3" s="69" t="s">
        <v>561</v>
      </c>
      <c r="J3" s="69" t="s">
        <v>562</v>
      </c>
      <c r="K3" s="408"/>
      <c r="L3" s="408"/>
      <c r="M3" s="408"/>
      <c r="N3" s="408"/>
      <c r="O3" s="408"/>
      <c r="P3" s="177" t="s">
        <v>528</v>
      </c>
      <c r="Q3" s="70" t="s">
        <v>438</v>
      </c>
      <c r="R3" s="82" t="s">
        <v>576</v>
      </c>
    </row>
    <row r="4" spans="1:21" s="53" customFormat="1" ht="12.75">
      <c r="A4" s="54">
        <v>0</v>
      </c>
      <c r="B4" s="64" t="s">
        <v>205</v>
      </c>
      <c r="C4" s="54">
        <v>1</v>
      </c>
      <c r="D4" s="367" t="s">
        <v>237</v>
      </c>
      <c r="E4" s="366">
        <f>+G4*2</f>
        <v>64</v>
      </c>
      <c r="F4" s="54"/>
      <c r="G4" s="54">
        <v>32</v>
      </c>
      <c r="H4" s="65" t="s">
        <v>536</v>
      </c>
      <c r="I4" s="65" t="s">
        <v>538</v>
      </c>
      <c r="J4" s="65"/>
      <c r="K4" s="54">
        <f ca="1">OFFSET(grille!B$2,0,competences!E4,1,1)</f>
        <v>64</v>
      </c>
      <c r="L4" s="54">
        <f ca="1">OFFSET(grille!B$3,0,competences!E4,1,1)</f>
        <v>74</v>
      </c>
      <c r="M4" s="66">
        <f ca="1">OFFSET(grille!B$4,0,competences!E4,1,1)</f>
        <v>99</v>
      </c>
      <c r="N4" s="54">
        <f ca="1">OFFSET(grille!B$5,0,competences!E4,1,1)</f>
        <v>99</v>
      </c>
      <c r="O4" s="54">
        <f ca="1">OFFSET(grille!B$6,0,competences!E4,1,1)</f>
        <v>99</v>
      </c>
      <c r="P4" s="83" t="s">
        <v>439</v>
      </c>
      <c r="Q4" s="178" t="e">
        <f>#REF!+#REF!</f>
        <v>#REF!</v>
      </c>
      <c r="R4" t="s">
        <v>683</v>
      </c>
      <c r="U4" s="81"/>
    </row>
    <row r="5" spans="1:21" s="53" customFormat="1" ht="12.75">
      <c r="A5" s="54">
        <v>0</v>
      </c>
      <c r="B5" s="64" t="s">
        <v>251</v>
      </c>
      <c r="C5" s="54">
        <v>4</v>
      </c>
      <c r="D5" s="64" t="s">
        <v>252</v>
      </c>
      <c r="E5" s="54">
        <v>20</v>
      </c>
      <c r="F5" s="54"/>
      <c r="G5" s="54"/>
      <c r="H5" s="65" t="s">
        <v>538</v>
      </c>
      <c r="I5" s="65" t="s">
        <v>540</v>
      </c>
      <c r="J5" s="65"/>
      <c r="K5" s="54">
        <f ca="1">OFFSET(grille!B$2,0,competences!E5,1,1)</f>
        <v>20</v>
      </c>
      <c r="L5" s="54">
        <f ca="1">OFFSET(grille!B$3,0,competences!E5,1,1)</f>
        <v>40</v>
      </c>
      <c r="M5" s="66">
        <f ca="1">OFFSET(grille!B$4,0,competences!E5,1,1)</f>
        <v>60</v>
      </c>
      <c r="N5" s="54">
        <f ca="1">OFFSET(grille!B$5,0,competences!E5,1,1)</f>
        <v>74</v>
      </c>
      <c r="O5" s="54">
        <f ca="1">OFFSET(grille!B$6,0,competences!E5,1,1)</f>
        <v>88</v>
      </c>
      <c r="P5" s="83" t="s">
        <v>447</v>
      </c>
      <c r="Q5" s="178" t="e">
        <f>#REF!+#REF!</f>
        <v>#REF!</v>
      </c>
      <c r="R5" t="s">
        <v>684</v>
      </c>
      <c r="U5" s="81"/>
    </row>
    <row r="6" spans="1:21" s="53" customFormat="1" ht="12.75">
      <c r="A6" s="54">
        <v>2</v>
      </c>
      <c r="B6" s="64" t="s">
        <v>372</v>
      </c>
      <c r="C6" s="54">
        <v>156</v>
      </c>
      <c r="D6" s="64" t="s">
        <v>381</v>
      </c>
      <c r="E6" s="54">
        <v>9</v>
      </c>
      <c r="F6" s="54"/>
      <c r="G6" s="54"/>
      <c r="H6" s="65" t="s">
        <v>537</v>
      </c>
      <c r="I6" s="65" t="s">
        <v>538</v>
      </c>
      <c r="J6" s="65"/>
      <c r="K6" s="54">
        <f ca="1">OFFSET(grille!B$2,0,competences!E6,1,1)</f>
        <v>9</v>
      </c>
      <c r="L6" s="54">
        <f ca="1">OFFSET(grille!B$3,0,competences!E6,1,1)</f>
        <v>18</v>
      </c>
      <c r="M6" s="66">
        <f ca="1">OFFSET(grille!B$4,0,competences!E6,1,1)</f>
        <v>28</v>
      </c>
      <c r="N6" s="54">
        <f ca="1">OFFSET(grille!B$5,0,competences!E6,1,1)</f>
        <v>39</v>
      </c>
      <c r="O6" s="54">
        <f ca="1">OFFSET(grille!B$6,0,competences!E6,1,1)</f>
        <v>51</v>
      </c>
      <c r="P6" s="83" t="s">
        <v>481</v>
      </c>
      <c r="Q6" s="178" t="e">
        <f>#REF!+#REF!</f>
        <v>#REF!</v>
      </c>
      <c r="R6"/>
      <c r="U6" s="81"/>
    </row>
    <row r="7" spans="1:21" s="53" customFormat="1" ht="12.75">
      <c r="A7" s="54">
        <v>0</v>
      </c>
      <c r="B7" s="64" t="s">
        <v>241</v>
      </c>
      <c r="C7" s="54">
        <v>2</v>
      </c>
      <c r="D7" s="367" t="s">
        <v>242</v>
      </c>
      <c r="E7" s="366">
        <f>+G7*2</f>
        <v>34</v>
      </c>
      <c r="F7" s="54"/>
      <c r="G7" s="54">
        <v>17</v>
      </c>
      <c r="H7" s="65" t="s">
        <v>536</v>
      </c>
      <c r="I7" s="65" t="s">
        <v>535</v>
      </c>
      <c r="J7" s="65"/>
      <c r="K7" s="54">
        <f ca="1">OFFSET(grille!B$2,0,competences!E7,1,1)</f>
        <v>34</v>
      </c>
      <c r="L7" s="54">
        <f ca="1">OFFSET(grille!B$3,0,competences!E7,1,1)</f>
        <v>62</v>
      </c>
      <c r="M7" s="66">
        <f ca="1">OFFSET(grille!B$4,0,competences!E7,1,1)</f>
        <v>91</v>
      </c>
      <c r="N7" s="54">
        <f ca="1">OFFSET(grille!B$5,0,competences!E7,1,1)</f>
        <v>95</v>
      </c>
      <c r="O7" s="54">
        <f ca="1">OFFSET(grille!B$6,0,competences!E7,1,1)</f>
        <v>99</v>
      </c>
      <c r="P7" s="83" t="s">
        <v>440</v>
      </c>
      <c r="Q7" s="178" t="e">
        <f>#REF!+#REF!</f>
        <v>#REF!</v>
      </c>
      <c r="R7" t="s">
        <v>685</v>
      </c>
      <c r="U7" s="81"/>
    </row>
    <row r="8" spans="1:21" s="53" customFormat="1" ht="12.75">
      <c r="A8" s="54">
        <v>0</v>
      </c>
      <c r="B8" s="64" t="s">
        <v>241</v>
      </c>
      <c r="C8" s="54">
        <v>3</v>
      </c>
      <c r="D8" s="64" t="s">
        <v>243</v>
      </c>
      <c r="E8" s="54">
        <v>26</v>
      </c>
      <c r="F8" s="54"/>
      <c r="G8" s="54"/>
      <c r="H8" s="65" t="s">
        <v>538</v>
      </c>
      <c r="I8" s="65" t="s">
        <v>540</v>
      </c>
      <c r="J8" s="65"/>
      <c r="K8" s="54">
        <f ca="1">OFFSET(grille!B$2,0,competences!E8,1,1)</f>
        <v>26</v>
      </c>
      <c r="L8" s="54">
        <f ca="1">OFFSET(grille!B$3,0,competences!E8,1,1)</f>
        <v>52</v>
      </c>
      <c r="M8" s="66">
        <f ca="1">OFFSET(grille!B$4,0,competences!E8,1,1)</f>
        <v>78</v>
      </c>
      <c r="N8" s="54">
        <f ca="1">OFFSET(grille!B$5,0,competences!E8,1,1)</f>
        <v>87</v>
      </c>
      <c r="O8" s="54">
        <f ca="1">OFFSET(grille!B$6,0,competences!E8,1,1)</f>
        <v>97</v>
      </c>
      <c r="P8" s="83" t="s">
        <v>447</v>
      </c>
      <c r="Q8" s="178" t="e">
        <f>#REF!+#REF!</f>
        <v>#REF!</v>
      </c>
      <c r="R8" t="s">
        <v>686</v>
      </c>
      <c r="U8" s="81"/>
    </row>
    <row r="9" spans="1:21" s="53" customFormat="1" ht="12.75">
      <c r="A9" s="54">
        <v>0</v>
      </c>
      <c r="B9" s="64" t="s">
        <v>251</v>
      </c>
      <c r="C9" s="54">
        <v>5</v>
      </c>
      <c r="D9" s="64" t="s">
        <v>282</v>
      </c>
      <c r="E9" s="54">
        <v>22</v>
      </c>
      <c r="F9" s="54"/>
      <c r="G9" s="54"/>
      <c r="H9" s="65" t="s">
        <v>564</v>
      </c>
      <c r="I9" s="65" t="s">
        <v>565</v>
      </c>
      <c r="J9" s="65"/>
      <c r="K9" s="54">
        <f ca="1">OFFSET(grille!B$2,0,competences!E9,1,1)</f>
        <v>22</v>
      </c>
      <c r="L9" s="54">
        <f ca="1">OFFSET(grille!B$3,0,competences!E9,1,1)</f>
        <v>44</v>
      </c>
      <c r="M9" s="66">
        <f ca="1">OFFSET(grille!B$4,0,competences!E9,1,1)</f>
        <v>66</v>
      </c>
      <c r="N9" s="54">
        <f ca="1">OFFSET(grille!B$5,0,competences!E9,1,1)</f>
        <v>79</v>
      </c>
      <c r="O9" s="54">
        <f ca="1">OFFSET(grille!B$6,0,competences!E9,1,1)</f>
        <v>92</v>
      </c>
      <c r="P9" s="83" t="s">
        <v>441</v>
      </c>
      <c r="Q9" s="178" t="e">
        <f>#REF!+#REF!</f>
        <v>#REF!</v>
      </c>
      <c r="R9"/>
      <c r="U9" s="81"/>
    </row>
    <row r="10" spans="1:21" s="53" customFormat="1" ht="12.75">
      <c r="A10" s="54">
        <v>1</v>
      </c>
      <c r="B10" s="64" t="s">
        <v>286</v>
      </c>
      <c r="C10" s="54">
        <v>118</v>
      </c>
      <c r="D10" s="64" t="s">
        <v>299</v>
      </c>
      <c r="E10" s="54">
        <v>26</v>
      </c>
      <c r="F10" s="54"/>
      <c r="G10" s="54"/>
      <c r="H10" s="65" t="s">
        <v>534</v>
      </c>
      <c r="I10" s="65" t="s">
        <v>564</v>
      </c>
      <c r="J10" s="65"/>
      <c r="K10" s="54">
        <f ca="1">OFFSET(grille!B$2,0,competences!E10,1,1)</f>
        <v>26</v>
      </c>
      <c r="L10" s="54">
        <f ca="1">OFFSET(grille!B$3,0,competences!E10,1,1)</f>
        <v>52</v>
      </c>
      <c r="M10" s="66">
        <f ca="1">OFFSET(grille!B$4,0,competences!E10,1,1)</f>
        <v>78</v>
      </c>
      <c r="N10" s="54">
        <f ca="1">OFFSET(grille!B$5,0,competences!E10,1,1)</f>
        <v>87</v>
      </c>
      <c r="O10" s="54">
        <f ca="1">OFFSET(grille!B$6,0,competences!E10,1,1)</f>
        <v>97</v>
      </c>
      <c r="P10" s="83" t="s">
        <v>444</v>
      </c>
      <c r="Q10" s="178" t="e">
        <f>#REF!+#REF!</f>
        <v>#REF!</v>
      </c>
      <c r="R10"/>
      <c r="U10" s="81"/>
    </row>
    <row r="11" spans="1:21" s="53" customFormat="1" ht="12.75">
      <c r="A11" s="54">
        <v>1</v>
      </c>
      <c r="B11" s="64" t="s">
        <v>286</v>
      </c>
      <c r="C11" s="54">
        <v>119</v>
      </c>
      <c r="D11" s="64" t="s">
        <v>300</v>
      </c>
      <c r="E11" s="54">
        <v>9</v>
      </c>
      <c r="F11" s="54"/>
      <c r="G11" s="54"/>
      <c r="H11" s="65" t="s">
        <v>564</v>
      </c>
      <c r="I11" s="65" t="s">
        <v>538</v>
      </c>
      <c r="J11" s="65"/>
      <c r="K11" s="54">
        <f ca="1">OFFSET(grille!B$2,0,competences!E11,1,1)</f>
        <v>9</v>
      </c>
      <c r="L11" s="54">
        <f ca="1">OFFSET(grille!B$3,0,competences!E11,1,1)</f>
        <v>18</v>
      </c>
      <c r="M11" s="66">
        <f ca="1">OFFSET(grille!B$4,0,competences!E11,1,1)</f>
        <v>28</v>
      </c>
      <c r="N11" s="54">
        <f ca="1">OFFSET(grille!B$5,0,competences!E11,1,1)</f>
        <v>39</v>
      </c>
      <c r="O11" s="54">
        <f ca="1">OFFSET(grille!B$6,0,competences!E11,1,1)</f>
        <v>51</v>
      </c>
      <c r="P11" s="83" t="s">
        <v>497</v>
      </c>
      <c r="Q11" s="178" t="e">
        <f>#REF!+#REF!</f>
        <v>#REF!</v>
      </c>
      <c r="R11"/>
      <c r="U11" s="81"/>
    </row>
    <row r="12" spans="1:21" s="53" customFormat="1" ht="12.75">
      <c r="A12" s="54">
        <v>3</v>
      </c>
      <c r="B12" s="64" t="s">
        <v>346</v>
      </c>
      <c r="C12" s="54">
        <v>162</v>
      </c>
      <c r="D12" s="64" t="s">
        <v>30</v>
      </c>
      <c r="E12" s="54">
        <v>30</v>
      </c>
      <c r="F12" s="54"/>
      <c r="G12" s="54"/>
      <c r="H12" s="65" t="s">
        <v>538</v>
      </c>
      <c r="I12" s="65" t="s">
        <v>534</v>
      </c>
      <c r="J12" s="65"/>
      <c r="K12" s="54">
        <f ca="1">OFFSET(grille!B$2,0,competences!E12,1,1)</f>
        <v>30</v>
      </c>
      <c r="L12" s="54">
        <f ca="1">OFFSET(grille!B$3,0,competences!E12,1,1)</f>
        <v>60</v>
      </c>
      <c r="M12" s="66">
        <f ca="1">OFFSET(grille!B$4,0,competences!E12,1,1)</f>
        <v>90</v>
      </c>
      <c r="N12" s="54">
        <f ca="1">OFFSET(grille!B$5,0,competences!E12,1,1)</f>
        <v>94</v>
      </c>
      <c r="O12" s="54">
        <f ca="1">OFFSET(grille!B$6,0,competences!E12,1,1)</f>
        <v>99</v>
      </c>
      <c r="P12" s="83" t="s">
        <v>450</v>
      </c>
      <c r="Q12" s="178" t="e">
        <f>#REF!+#REF!</f>
        <v>#REF!</v>
      </c>
      <c r="R12"/>
      <c r="U12" s="81"/>
    </row>
    <row r="13" spans="1:28" s="53" customFormat="1" ht="12.75">
      <c r="A13" s="54">
        <v>3</v>
      </c>
      <c r="B13" s="64" t="s">
        <v>346</v>
      </c>
      <c r="C13" s="54">
        <v>161</v>
      </c>
      <c r="D13" s="367" t="s">
        <v>360</v>
      </c>
      <c r="E13" s="366">
        <f>+G13*2</f>
        <v>38</v>
      </c>
      <c r="F13" s="54"/>
      <c r="G13" s="54">
        <v>19</v>
      </c>
      <c r="H13" s="65" t="s">
        <v>536</v>
      </c>
      <c r="I13" s="65" t="s">
        <v>534</v>
      </c>
      <c r="J13" s="65"/>
      <c r="K13" s="54">
        <f ca="1">OFFSET(grille!B$2,0,competences!E13,1,1)</f>
        <v>38</v>
      </c>
      <c r="L13" s="54">
        <f ca="1">OFFSET(grille!B$3,0,competences!E13,1,1)</f>
        <v>65</v>
      </c>
      <c r="M13" s="66">
        <f ca="1">OFFSET(grille!B$4,0,competences!E13,1,1)</f>
        <v>93</v>
      </c>
      <c r="N13" s="54">
        <f ca="1">OFFSET(grille!B$5,0,competences!E13,1,1)</f>
        <v>96</v>
      </c>
      <c r="O13" s="54">
        <f ca="1">OFFSET(grille!B$6,0,competences!E13,1,1)</f>
        <v>99</v>
      </c>
      <c r="P13" s="83" t="s">
        <v>516</v>
      </c>
      <c r="Q13" s="178" t="e">
        <f>#REF!+#REF!</f>
        <v>#REF!</v>
      </c>
      <c r="R13"/>
      <c r="U13" s="81"/>
      <c r="W13" s="55"/>
      <c r="X13" s="55"/>
      <c r="Y13" s="55"/>
      <c r="Z13" s="55"/>
      <c r="AA13" s="55"/>
      <c r="AB13" s="55"/>
    </row>
    <row r="14" spans="1:21" s="53" customFormat="1" ht="12.75">
      <c r="A14" s="54">
        <v>2</v>
      </c>
      <c r="B14" s="64" t="s">
        <v>346</v>
      </c>
      <c r="C14" s="54">
        <v>140</v>
      </c>
      <c r="D14" s="64" t="s">
        <v>357</v>
      </c>
      <c r="E14" s="54">
        <v>32</v>
      </c>
      <c r="F14" s="54"/>
      <c r="G14" s="54"/>
      <c r="H14" s="65" t="s">
        <v>538</v>
      </c>
      <c r="I14" s="65" t="s">
        <v>534</v>
      </c>
      <c r="J14" s="65"/>
      <c r="K14" s="54">
        <f ca="1">OFFSET(grille!B$2,0,competences!E14,1,1)</f>
        <v>32</v>
      </c>
      <c r="L14" s="54">
        <f ca="1">OFFSET(grille!B$3,0,competences!E14,1,1)</f>
        <v>61</v>
      </c>
      <c r="M14" s="66">
        <f ca="1">OFFSET(grille!B$4,0,competences!E14,1,1)</f>
        <v>90</v>
      </c>
      <c r="N14" s="54">
        <f ca="1">OFFSET(grille!B$5,0,competences!E14,1,1)</f>
        <v>94</v>
      </c>
      <c r="O14" s="54">
        <f ca="1">OFFSET(grille!B$6,0,competences!E14,1,1)</f>
        <v>99</v>
      </c>
      <c r="P14" s="83" t="s">
        <v>450</v>
      </c>
      <c r="Q14" s="178" t="e">
        <f>#REF!+#REF!</f>
        <v>#REF!</v>
      </c>
      <c r="R14"/>
      <c r="U14" s="81"/>
    </row>
    <row r="15" spans="1:21" s="53" customFormat="1" ht="12.75">
      <c r="A15" s="54">
        <v>3</v>
      </c>
      <c r="B15" s="64" t="s">
        <v>346</v>
      </c>
      <c r="C15" s="54">
        <v>164</v>
      </c>
      <c r="D15" s="64" t="s">
        <v>362</v>
      </c>
      <c r="E15" s="54">
        <v>27</v>
      </c>
      <c r="F15" s="54"/>
      <c r="G15" s="54"/>
      <c r="H15" s="65" t="s">
        <v>538</v>
      </c>
      <c r="I15" s="65" t="s">
        <v>534</v>
      </c>
      <c r="J15" s="65"/>
      <c r="K15" s="54">
        <f ca="1">OFFSET(grille!B$2,0,competences!E15,1,1)</f>
        <v>27</v>
      </c>
      <c r="L15" s="54">
        <f ca="1">OFFSET(grille!B$3,0,competences!E15,1,1)</f>
        <v>54</v>
      </c>
      <c r="M15" s="66">
        <f ca="1">OFFSET(grille!B$4,0,competences!E15,1,1)</f>
        <v>81</v>
      </c>
      <c r="N15" s="54">
        <f ca="1">OFFSET(grille!B$5,0,competences!E15,1,1)</f>
        <v>89</v>
      </c>
      <c r="O15" s="54">
        <f ca="1">OFFSET(grille!B$6,0,competences!E15,1,1)</f>
        <v>98</v>
      </c>
      <c r="P15" s="83" t="s">
        <v>450</v>
      </c>
      <c r="Q15" s="178" t="e">
        <f>#REF!+#REF!</f>
        <v>#REF!</v>
      </c>
      <c r="R15"/>
      <c r="U15" s="81"/>
    </row>
    <row r="16" spans="1:21" s="53" customFormat="1" ht="12.75">
      <c r="A16" s="54">
        <v>2</v>
      </c>
      <c r="B16" s="64" t="s">
        <v>346</v>
      </c>
      <c r="C16" s="54">
        <v>141</v>
      </c>
      <c r="D16" s="64" t="s">
        <v>358</v>
      </c>
      <c r="E16" s="54">
        <v>32</v>
      </c>
      <c r="F16" s="54"/>
      <c r="G16" s="54"/>
      <c r="H16" s="65" t="s">
        <v>538</v>
      </c>
      <c r="I16" s="65" t="s">
        <v>534</v>
      </c>
      <c r="J16" s="65"/>
      <c r="K16" s="54">
        <f ca="1">OFFSET(grille!B$2,0,competences!E16,1,1)</f>
        <v>32</v>
      </c>
      <c r="L16" s="54">
        <f ca="1">OFFSET(grille!B$3,0,competences!E16,1,1)</f>
        <v>61</v>
      </c>
      <c r="M16" s="66">
        <f ca="1">OFFSET(grille!B$4,0,competences!E16,1,1)</f>
        <v>90</v>
      </c>
      <c r="N16" s="54">
        <f ca="1">OFFSET(grille!B$5,0,competences!E16,1,1)</f>
        <v>94</v>
      </c>
      <c r="O16" s="54">
        <f ca="1">OFFSET(grille!B$6,0,competences!E16,1,1)</f>
        <v>99</v>
      </c>
      <c r="P16" s="83" t="s">
        <v>450</v>
      </c>
      <c r="Q16" s="178" t="e">
        <f>#REF!+#REF!</f>
        <v>#REF!</v>
      </c>
      <c r="R16"/>
      <c r="U16" s="81"/>
    </row>
    <row r="17" spans="1:21" s="53" customFormat="1" ht="12.75">
      <c r="A17" s="54">
        <v>3</v>
      </c>
      <c r="B17" s="64" t="s">
        <v>346</v>
      </c>
      <c r="C17" s="54">
        <v>163</v>
      </c>
      <c r="D17" s="64" t="s">
        <v>361</v>
      </c>
      <c r="E17" s="54">
        <v>31</v>
      </c>
      <c r="F17" s="54"/>
      <c r="G17" s="54"/>
      <c r="H17" s="65" t="s">
        <v>538</v>
      </c>
      <c r="I17" s="65" t="s">
        <v>534</v>
      </c>
      <c r="J17" s="65"/>
      <c r="K17" s="54">
        <f ca="1">OFFSET(grille!B$2,0,competences!E17,1,1)</f>
        <v>31</v>
      </c>
      <c r="L17" s="54">
        <f ca="1">OFFSET(grille!B$3,0,competences!E17,1,1)</f>
        <v>60</v>
      </c>
      <c r="M17" s="66">
        <f ca="1">OFFSET(grille!B$4,0,competences!E17,1,1)</f>
        <v>90</v>
      </c>
      <c r="N17" s="54">
        <f ca="1">OFFSET(grille!B$5,0,competences!E17,1,1)</f>
        <v>94</v>
      </c>
      <c r="O17" s="54">
        <f ca="1">OFFSET(grille!B$6,0,competences!E17,1,1)</f>
        <v>99</v>
      </c>
      <c r="P17" s="83" t="s">
        <v>450</v>
      </c>
      <c r="Q17" s="178" t="e">
        <f>#REF!+#REF!</f>
        <v>#REF!</v>
      </c>
      <c r="R17"/>
      <c r="U17" s="81"/>
    </row>
    <row r="18" spans="1:21" s="53" customFormat="1" ht="12.75">
      <c r="A18" s="54">
        <v>6</v>
      </c>
      <c r="B18" s="64" t="s">
        <v>346</v>
      </c>
      <c r="C18" s="54">
        <v>222</v>
      </c>
      <c r="D18" s="64" t="s">
        <v>371</v>
      </c>
      <c r="E18" s="54">
        <v>5</v>
      </c>
      <c r="F18" s="54"/>
      <c r="G18" s="54"/>
      <c r="H18" s="65" t="s">
        <v>564</v>
      </c>
      <c r="I18" s="65" t="s">
        <v>545</v>
      </c>
      <c r="J18" s="65"/>
      <c r="K18" s="54">
        <f ca="1">OFFSET(grille!B$2,0,competences!E18,1,1)</f>
        <v>5</v>
      </c>
      <c r="L18" s="54">
        <f ca="1">OFFSET(grille!B$3,0,competences!E18,1,1)</f>
        <v>10</v>
      </c>
      <c r="M18" s="66">
        <f ca="1">OFFSET(grille!B$4,0,competences!E18,1,1)</f>
        <v>16</v>
      </c>
      <c r="N18" s="54">
        <f ca="1">OFFSET(grille!B$5,0,competences!E18,1,1)</f>
        <v>23</v>
      </c>
      <c r="O18" s="54">
        <f ca="1">OFFSET(grille!B$6,0,competences!E18,1,1)</f>
        <v>31</v>
      </c>
      <c r="P18" s="83" t="s">
        <v>521</v>
      </c>
      <c r="Q18" s="178" t="e">
        <f>#REF!+#REF!</f>
        <v>#REF!</v>
      </c>
      <c r="R18" t="s">
        <v>687</v>
      </c>
      <c r="U18" s="81"/>
    </row>
    <row r="19" spans="1:21" s="53" customFormat="1" ht="12.75">
      <c r="A19" s="54">
        <v>0</v>
      </c>
      <c r="B19" s="64" t="s">
        <v>346</v>
      </c>
      <c r="C19" s="54">
        <v>6</v>
      </c>
      <c r="D19" s="367" t="s">
        <v>347</v>
      </c>
      <c r="E19" s="366">
        <f>+G19*2</f>
        <v>64</v>
      </c>
      <c r="F19" s="54"/>
      <c r="G19" s="54">
        <v>32</v>
      </c>
      <c r="H19" s="65" t="s">
        <v>536</v>
      </c>
      <c r="I19" s="65" t="s">
        <v>538</v>
      </c>
      <c r="J19" s="65"/>
      <c r="K19" s="54">
        <f ca="1">OFFSET(grille!B$2,0,competences!E19,1,1)</f>
        <v>64</v>
      </c>
      <c r="L19" s="54">
        <f ca="1">OFFSET(grille!B$3,0,competences!E19,1,1)</f>
        <v>74</v>
      </c>
      <c r="M19" s="66">
        <f ca="1">OFFSET(grille!B$4,0,competences!E19,1,1)</f>
        <v>99</v>
      </c>
      <c r="N19" s="54">
        <f ca="1">OFFSET(grille!B$5,0,competences!E19,1,1)</f>
        <v>99</v>
      </c>
      <c r="O19" s="54">
        <f ca="1">OFFSET(grille!B$6,0,competences!E19,1,1)</f>
        <v>99</v>
      </c>
      <c r="P19" s="83" t="s">
        <v>439</v>
      </c>
      <c r="Q19" s="178" t="e">
        <f>#REF!+#REF!</f>
        <v>#REF!</v>
      </c>
      <c r="R19" t="s">
        <v>688</v>
      </c>
      <c r="U19" s="81"/>
    </row>
    <row r="20" spans="1:21" s="53" customFormat="1" ht="12.75">
      <c r="A20" s="54">
        <v>1</v>
      </c>
      <c r="B20" s="64" t="s">
        <v>346</v>
      </c>
      <c r="C20" s="54">
        <v>120</v>
      </c>
      <c r="D20" s="64" t="s">
        <v>355</v>
      </c>
      <c r="E20" s="54">
        <v>33</v>
      </c>
      <c r="F20" s="54"/>
      <c r="G20" s="54"/>
      <c r="H20" s="65" t="s">
        <v>538</v>
      </c>
      <c r="I20" s="65" t="s">
        <v>534</v>
      </c>
      <c r="J20" s="65"/>
      <c r="K20" s="54">
        <f ca="1">OFFSET(grille!B$2,0,competences!E20,1,1)</f>
        <v>33</v>
      </c>
      <c r="L20" s="54">
        <f ca="1">OFFSET(grille!B$3,0,competences!E20,1,1)</f>
        <v>62</v>
      </c>
      <c r="M20" s="66">
        <f ca="1">OFFSET(grille!B$4,0,competences!E20,1,1)</f>
        <v>91</v>
      </c>
      <c r="N20" s="54">
        <f ca="1">OFFSET(grille!B$5,0,competences!E20,1,1)</f>
        <v>95</v>
      </c>
      <c r="O20" s="54">
        <f ca="1">OFFSET(grille!B$6,0,competences!E20,1,1)</f>
        <v>99</v>
      </c>
      <c r="P20" s="83" t="s">
        <v>450</v>
      </c>
      <c r="Q20" s="178" t="e">
        <f>#REF!+#REF!</f>
        <v>#REF!</v>
      </c>
      <c r="R20" t="s">
        <v>689</v>
      </c>
      <c r="U20" s="81"/>
    </row>
    <row r="21" spans="1:21" s="53" customFormat="1" ht="12.75">
      <c r="A21" s="54">
        <v>0</v>
      </c>
      <c r="B21" s="64" t="s">
        <v>251</v>
      </c>
      <c r="C21" s="54">
        <v>7</v>
      </c>
      <c r="D21" s="64" t="s">
        <v>253</v>
      </c>
      <c r="E21" s="54">
        <v>18</v>
      </c>
      <c r="F21" s="54"/>
      <c r="G21" s="54"/>
      <c r="H21" s="65" t="s">
        <v>565</v>
      </c>
      <c r="I21" s="65" t="s">
        <v>566</v>
      </c>
      <c r="J21" s="65"/>
      <c r="K21" s="54">
        <f ca="1">OFFSET(grille!B$2,0,competences!E21,1,1)</f>
        <v>18</v>
      </c>
      <c r="L21" s="54">
        <f ca="1">OFFSET(grille!B$3,0,competences!E21,1,1)</f>
        <v>36</v>
      </c>
      <c r="M21" s="66">
        <f ca="1">OFFSET(grille!B$4,0,competences!E21,1,1)</f>
        <v>54</v>
      </c>
      <c r="N21" s="54">
        <f ca="1">OFFSET(grille!B$5,0,competences!E21,1,1)</f>
        <v>68</v>
      </c>
      <c r="O21" s="54">
        <f ca="1">OFFSET(grille!B$6,0,competences!E21,1,1)</f>
        <v>83</v>
      </c>
      <c r="P21" s="83" t="s">
        <v>442</v>
      </c>
      <c r="Q21" s="178" t="e">
        <f>#REF!+#REF!</f>
        <v>#REF!</v>
      </c>
      <c r="R21" t="s">
        <v>690</v>
      </c>
      <c r="U21" s="81"/>
    </row>
    <row r="22" spans="1:21" s="53" customFormat="1" ht="12.75">
      <c r="A22" s="54">
        <v>0</v>
      </c>
      <c r="B22" s="64" t="s">
        <v>251</v>
      </c>
      <c r="C22" s="54">
        <v>8</v>
      </c>
      <c r="D22" s="64" t="s">
        <v>254</v>
      </c>
      <c r="E22" s="54">
        <v>26</v>
      </c>
      <c r="F22" s="54"/>
      <c r="G22" s="54"/>
      <c r="H22" s="65" t="s">
        <v>565</v>
      </c>
      <c r="I22" s="65" t="s">
        <v>566</v>
      </c>
      <c r="J22" s="65"/>
      <c r="K22" s="54">
        <f ca="1">OFFSET(grille!B$2,0,competences!E22,1,1)</f>
        <v>26</v>
      </c>
      <c r="L22" s="54">
        <f ca="1">OFFSET(grille!B$3,0,competences!E22,1,1)</f>
        <v>52</v>
      </c>
      <c r="M22" s="66">
        <f ca="1">OFFSET(grille!B$4,0,competences!E22,1,1)</f>
        <v>78</v>
      </c>
      <c r="N22" s="54">
        <f ca="1">OFFSET(grille!B$5,0,competences!E22,1,1)</f>
        <v>87</v>
      </c>
      <c r="O22" s="54">
        <f ca="1">OFFSET(grille!B$6,0,competences!E22,1,1)</f>
        <v>97</v>
      </c>
      <c r="P22" s="83" t="s">
        <v>442</v>
      </c>
      <c r="Q22" s="178" t="e">
        <f>#REF!+#REF!</f>
        <v>#REF!</v>
      </c>
      <c r="R22" t="s">
        <v>691</v>
      </c>
      <c r="U22" s="81"/>
    </row>
    <row r="23" spans="1:21" s="211" customFormat="1" ht="12.75">
      <c r="A23" s="205">
        <v>3</v>
      </c>
      <c r="B23" s="206" t="s">
        <v>346</v>
      </c>
      <c r="C23" s="205">
        <v>165</v>
      </c>
      <c r="D23" s="368" t="s">
        <v>363</v>
      </c>
      <c r="E23" s="366">
        <f>+G23*2</f>
        <v>48</v>
      </c>
      <c r="F23" s="205"/>
      <c r="G23" s="205">
        <v>24</v>
      </c>
      <c r="H23" s="207" t="s">
        <v>536</v>
      </c>
      <c r="I23" s="207" t="s">
        <v>534</v>
      </c>
      <c r="J23" s="207"/>
      <c r="K23" s="205">
        <f ca="1">OFFSET(grille!B$2,0,competences!E23,1,1)</f>
        <v>48</v>
      </c>
      <c r="L23" s="205">
        <f ca="1">OFFSET(grille!B$3,0,competences!E23,1,1)</f>
        <v>73</v>
      </c>
      <c r="M23" s="208">
        <f ca="1">OFFSET(grille!B$4,0,competences!E23,1,1)</f>
        <v>98</v>
      </c>
      <c r="N23" s="205">
        <f ca="1">OFFSET(grille!B$5,0,competences!E23,1,1)</f>
        <v>98</v>
      </c>
      <c r="O23" s="205">
        <f ca="1">OFFSET(grille!B$6,0,competences!E23,1,1)</f>
        <v>99</v>
      </c>
      <c r="P23" s="209" t="s">
        <v>516</v>
      </c>
      <c r="Q23" s="210" t="e">
        <f>#REF!+#REF!</f>
        <v>#REF!</v>
      </c>
      <c r="R23"/>
      <c r="U23" s="212"/>
    </row>
    <row r="24" spans="1:21" s="53" customFormat="1" ht="12.75">
      <c r="A24" s="54">
        <v>3</v>
      </c>
      <c r="B24" s="64" t="s">
        <v>346</v>
      </c>
      <c r="C24" s="54">
        <v>166</v>
      </c>
      <c r="D24" s="64" t="s">
        <v>364</v>
      </c>
      <c r="E24" s="54">
        <v>28</v>
      </c>
      <c r="F24" s="54"/>
      <c r="G24" s="54"/>
      <c r="H24" s="65" t="s">
        <v>564</v>
      </c>
      <c r="I24" s="65" t="s">
        <v>538</v>
      </c>
      <c r="J24" s="65"/>
      <c r="K24" s="54">
        <f ca="1">OFFSET(grille!B$2,0,competences!E24,1,1)</f>
        <v>28</v>
      </c>
      <c r="L24" s="54">
        <f ca="1">OFFSET(grille!B$3,0,competences!E24,1,1)</f>
        <v>56</v>
      </c>
      <c r="M24" s="66">
        <f ca="1">OFFSET(grille!B$4,0,competences!E24,1,1)</f>
        <v>84</v>
      </c>
      <c r="N24" s="54">
        <f ca="1">OFFSET(grille!B$5,0,competences!E24,1,1)</f>
        <v>91</v>
      </c>
      <c r="O24" s="54">
        <f ca="1">OFFSET(grille!B$6,0,competences!E24,1,1)</f>
        <v>98</v>
      </c>
      <c r="P24" s="83" t="s">
        <v>497</v>
      </c>
      <c r="Q24" s="178" t="e">
        <f>#REF!+#REF!</f>
        <v>#REF!</v>
      </c>
      <c r="R24"/>
      <c r="U24" s="81"/>
    </row>
    <row r="25" spans="1:21" s="53" customFormat="1" ht="12.75">
      <c r="A25" s="54">
        <v>3</v>
      </c>
      <c r="B25" s="64" t="s">
        <v>346</v>
      </c>
      <c r="C25" s="54">
        <v>167</v>
      </c>
      <c r="D25" s="64" t="s">
        <v>365</v>
      </c>
      <c r="E25" s="54">
        <v>28</v>
      </c>
      <c r="F25" s="54"/>
      <c r="G25" s="54"/>
      <c r="H25" s="65" t="s">
        <v>537</v>
      </c>
      <c r="I25" s="65" t="s">
        <v>538</v>
      </c>
      <c r="J25" s="65"/>
      <c r="K25" s="54">
        <f ca="1">OFFSET(grille!B$2,0,competences!E25,1,1)</f>
        <v>28</v>
      </c>
      <c r="L25" s="54">
        <f ca="1">OFFSET(grille!B$3,0,competences!E25,1,1)</f>
        <v>56</v>
      </c>
      <c r="M25" s="66">
        <f ca="1">OFFSET(grille!B$4,0,competences!E25,1,1)</f>
        <v>84</v>
      </c>
      <c r="N25" s="54">
        <f ca="1">OFFSET(grille!B$5,0,competences!E25,1,1)</f>
        <v>91</v>
      </c>
      <c r="O25" s="54">
        <f ca="1">OFFSET(grille!B$6,0,competences!E25,1,1)</f>
        <v>98</v>
      </c>
      <c r="P25" s="83" t="s">
        <v>481</v>
      </c>
      <c r="Q25" s="178" t="e">
        <f>#REF!+#REF!</f>
        <v>#REF!</v>
      </c>
      <c r="R25"/>
      <c r="U25" s="81"/>
    </row>
    <row r="26" spans="1:21" s="53" customFormat="1" ht="12.75">
      <c r="A26" s="54">
        <v>3</v>
      </c>
      <c r="B26" s="64" t="s">
        <v>372</v>
      </c>
      <c r="C26" s="54">
        <v>169</v>
      </c>
      <c r="D26" s="64" t="s">
        <v>384</v>
      </c>
      <c r="E26" s="54">
        <v>30</v>
      </c>
      <c r="F26" s="54"/>
      <c r="G26" s="54"/>
      <c r="H26" s="65" t="s">
        <v>564</v>
      </c>
      <c r="I26" s="65" t="s">
        <v>537</v>
      </c>
      <c r="J26" s="65"/>
      <c r="K26" s="54">
        <f ca="1">OFFSET(grille!B$2,0,competences!E26,1,1)</f>
        <v>30</v>
      </c>
      <c r="L26" s="54">
        <f ca="1">OFFSET(grille!B$3,0,competences!E26,1,1)</f>
        <v>60</v>
      </c>
      <c r="M26" s="66">
        <f ca="1">OFFSET(grille!B$4,0,competences!E26,1,1)</f>
        <v>90</v>
      </c>
      <c r="N26" s="54">
        <f ca="1">OFFSET(grille!B$5,0,competences!E26,1,1)</f>
        <v>94</v>
      </c>
      <c r="O26" s="54">
        <f ca="1">OFFSET(grille!B$6,0,competences!E26,1,1)</f>
        <v>99</v>
      </c>
      <c r="P26" s="83" t="s">
        <v>517</v>
      </c>
      <c r="Q26" s="178" t="e">
        <f>#REF!+#REF!</f>
        <v>#REF!</v>
      </c>
      <c r="R26"/>
      <c r="U26" s="81"/>
    </row>
    <row r="27" spans="1:21" s="53" customFormat="1" ht="12.75">
      <c r="A27" s="54">
        <v>3</v>
      </c>
      <c r="B27" s="64" t="s">
        <v>372</v>
      </c>
      <c r="C27" s="54">
        <v>178</v>
      </c>
      <c r="D27" s="64" t="s">
        <v>391</v>
      </c>
      <c r="E27" s="54">
        <v>14</v>
      </c>
      <c r="F27" s="54"/>
      <c r="G27" s="54"/>
      <c r="H27" s="65" t="s">
        <v>564</v>
      </c>
      <c r="I27" s="65" t="s">
        <v>537</v>
      </c>
      <c r="J27" s="65"/>
      <c r="K27" s="54">
        <f ca="1">OFFSET(grille!B$2,0,competences!E27,1,1)</f>
        <v>14</v>
      </c>
      <c r="L27" s="54">
        <f ca="1">OFFSET(grille!B$3,0,competences!E27,1,1)</f>
        <v>28</v>
      </c>
      <c r="M27" s="66">
        <f ca="1">OFFSET(grille!B$4,0,competences!E27,1,1)</f>
        <v>43</v>
      </c>
      <c r="N27" s="54">
        <f ca="1">OFFSET(grille!B$5,0,competences!E27,1,1)</f>
        <v>57</v>
      </c>
      <c r="O27" s="54">
        <f ca="1">OFFSET(grille!B$6,0,competences!E27,1,1)</f>
        <v>71</v>
      </c>
      <c r="P27" s="83" t="s">
        <v>517</v>
      </c>
      <c r="Q27" s="178" t="e">
        <f>#REF!+#REF!</f>
        <v>#REF!</v>
      </c>
      <c r="R27"/>
      <c r="U27" s="81"/>
    </row>
    <row r="28" spans="1:21" s="53" customFormat="1" ht="12.75">
      <c r="A28" s="54">
        <v>4</v>
      </c>
      <c r="B28" s="64" t="s">
        <v>372</v>
      </c>
      <c r="C28" s="54">
        <v>189</v>
      </c>
      <c r="D28" s="64" t="s">
        <v>394</v>
      </c>
      <c r="E28" s="54">
        <v>0</v>
      </c>
      <c r="F28" s="54"/>
      <c r="G28" s="54"/>
      <c r="H28" s="65" t="s">
        <v>564</v>
      </c>
      <c r="I28" s="65" t="s">
        <v>537</v>
      </c>
      <c r="J28" s="65"/>
      <c r="K28" s="54">
        <f ca="1">OFFSET(grille!B$2,0,competences!E28,1,1)</f>
        <v>0</v>
      </c>
      <c r="L28" s="54">
        <f ca="1">OFFSET(grille!B$3,0,competences!E28,1,1)</f>
        <v>1</v>
      </c>
      <c r="M28" s="66">
        <f ca="1">OFFSET(grille!B$4,0,competences!E28,1,1)</f>
        <v>2</v>
      </c>
      <c r="N28" s="54">
        <f ca="1">OFFSET(grille!B$5,0,competences!E28,1,1)</f>
        <v>3</v>
      </c>
      <c r="O28" s="54">
        <f ca="1">OFFSET(grille!B$6,0,competences!E28,1,1)</f>
        <v>4</v>
      </c>
      <c r="P28" s="83" t="s">
        <v>517</v>
      </c>
      <c r="Q28" s="178" t="e">
        <f>#REF!+#REF!</f>
        <v>#REF!</v>
      </c>
      <c r="R28"/>
      <c r="U28" s="81"/>
    </row>
    <row r="29" spans="1:21" s="211" customFormat="1" ht="12.75">
      <c r="A29" s="205">
        <v>0</v>
      </c>
      <c r="B29" s="206" t="s">
        <v>251</v>
      </c>
      <c r="C29" s="205">
        <v>9</v>
      </c>
      <c r="D29" s="206" t="s">
        <v>255</v>
      </c>
      <c r="E29" s="205">
        <v>20</v>
      </c>
      <c r="F29" s="205"/>
      <c r="G29" s="205"/>
      <c r="H29" s="207" t="s">
        <v>563</v>
      </c>
      <c r="I29" s="207" t="s">
        <v>544</v>
      </c>
      <c r="J29" s="207"/>
      <c r="K29" s="205">
        <f ca="1">OFFSET(grille!B$2,0,competences!E29,1,1)</f>
        <v>20</v>
      </c>
      <c r="L29" s="205">
        <f ca="1">OFFSET(grille!B$3,0,competences!E29,1,1)</f>
        <v>40</v>
      </c>
      <c r="M29" s="208">
        <f ca="1">OFFSET(grille!B$4,0,competences!E29,1,1)</f>
        <v>60</v>
      </c>
      <c r="N29" s="205">
        <f ca="1">OFFSET(grille!B$5,0,competences!E29,1,1)</f>
        <v>74</v>
      </c>
      <c r="O29" s="205">
        <f ca="1">OFFSET(grille!B$6,0,competences!E29,1,1)</f>
        <v>88</v>
      </c>
      <c r="P29" s="209" t="s">
        <v>443</v>
      </c>
      <c r="Q29" s="210" t="e">
        <f>#REF!+#REF!</f>
        <v>#REF!</v>
      </c>
      <c r="R29"/>
      <c r="U29" s="212"/>
    </row>
    <row r="30" spans="1:21" s="53" customFormat="1" ht="12.75">
      <c r="A30" s="54">
        <v>3</v>
      </c>
      <c r="B30" s="64" t="s">
        <v>372</v>
      </c>
      <c r="C30" s="54">
        <v>175</v>
      </c>
      <c r="D30" s="64" t="s">
        <v>388</v>
      </c>
      <c r="E30" s="54">
        <v>17</v>
      </c>
      <c r="F30" s="54"/>
      <c r="G30" s="54"/>
      <c r="H30" s="65" t="s">
        <v>564</v>
      </c>
      <c r="I30" s="65" t="s">
        <v>537</v>
      </c>
      <c r="J30" s="65"/>
      <c r="K30" s="54">
        <f ca="1">OFFSET(grille!B$2,0,competences!E30,1,1)</f>
        <v>17</v>
      </c>
      <c r="L30" s="54">
        <f ca="1">OFFSET(grille!B$3,0,competences!E30,1,1)</f>
        <v>34</v>
      </c>
      <c r="M30" s="66">
        <f ca="1">OFFSET(grille!B$4,0,competences!E30,1,1)</f>
        <v>51</v>
      </c>
      <c r="N30" s="54">
        <f ca="1">OFFSET(grille!B$5,0,competences!E30,1,1)</f>
        <v>65</v>
      </c>
      <c r="O30" s="54">
        <f ca="1">OFFSET(grille!B$6,0,competences!E30,1,1)</f>
        <v>80</v>
      </c>
      <c r="P30" s="83" t="s">
        <v>517</v>
      </c>
      <c r="Q30" s="178" t="e">
        <f>#REF!+#REF!</f>
        <v>#REF!</v>
      </c>
      <c r="R30"/>
      <c r="U30" s="81"/>
    </row>
    <row r="31" spans="1:21" s="53" customFormat="1" ht="12.75">
      <c r="A31" s="54">
        <v>2</v>
      </c>
      <c r="B31" s="64" t="s">
        <v>372</v>
      </c>
      <c r="C31" s="54">
        <v>148</v>
      </c>
      <c r="D31" s="64" t="s">
        <v>379</v>
      </c>
      <c r="E31" s="54">
        <v>21</v>
      </c>
      <c r="F31" s="54"/>
      <c r="G31" s="54"/>
      <c r="H31" s="65" t="s">
        <v>564</v>
      </c>
      <c r="I31" s="65" t="s">
        <v>538</v>
      </c>
      <c r="J31" s="65"/>
      <c r="K31" s="54">
        <f ca="1">OFFSET(grille!B$2,0,competences!E31,1,1)</f>
        <v>21</v>
      </c>
      <c r="L31" s="54">
        <f ca="1">OFFSET(grille!B$3,0,competences!E31,1,1)</f>
        <v>42</v>
      </c>
      <c r="M31" s="66">
        <f ca="1">OFFSET(grille!B$4,0,competences!E31,1,1)</f>
        <v>63</v>
      </c>
      <c r="N31" s="54">
        <f ca="1">OFFSET(grille!B$5,0,competences!E31,1,1)</f>
        <v>76</v>
      </c>
      <c r="O31" s="54">
        <f ca="1">OFFSET(grille!B$6,0,competences!E31,1,1)</f>
        <v>90</v>
      </c>
      <c r="P31" s="83" t="s">
        <v>497</v>
      </c>
      <c r="Q31" s="178" t="e">
        <f>#REF!+#REF!</f>
        <v>#REF!</v>
      </c>
      <c r="R31"/>
      <c r="U31" s="81"/>
    </row>
    <row r="32" spans="1:21" s="211" customFormat="1" ht="12.75">
      <c r="A32" s="205">
        <v>1</v>
      </c>
      <c r="B32" s="206" t="s">
        <v>205</v>
      </c>
      <c r="C32" s="205">
        <v>121</v>
      </c>
      <c r="D32" s="206" t="s">
        <v>239</v>
      </c>
      <c r="E32" s="205">
        <v>15</v>
      </c>
      <c r="F32" s="205"/>
      <c r="G32" s="205"/>
      <c r="H32" s="207" t="s">
        <v>534</v>
      </c>
      <c r="I32" s="207" t="s">
        <v>563</v>
      </c>
      <c r="J32" s="207"/>
      <c r="K32" s="205">
        <f ca="1">OFFSET(grille!B$2,0,competences!E32,1,1)</f>
        <v>15</v>
      </c>
      <c r="L32" s="205">
        <f ca="1">OFFSET(grille!B$3,0,competences!E32,1,1)</f>
        <v>30</v>
      </c>
      <c r="M32" s="208">
        <f ca="1">OFFSET(grille!B$4,0,competences!E32,1,1)</f>
        <v>46</v>
      </c>
      <c r="N32" s="205">
        <f ca="1">OFFSET(grille!B$5,0,competences!E32,1,1)</f>
        <v>60</v>
      </c>
      <c r="O32" s="205">
        <f ca="1">OFFSET(grille!B$6,0,competences!E32,1,1)</f>
        <v>74</v>
      </c>
      <c r="P32" s="209" t="s">
        <v>480</v>
      </c>
      <c r="Q32" s="210" t="e">
        <f>#REF!+#REF!</f>
        <v>#REF!</v>
      </c>
      <c r="R32"/>
      <c r="U32" s="212"/>
    </row>
    <row r="33" spans="1:21" s="53" customFormat="1" ht="12.75">
      <c r="A33" s="54">
        <v>2</v>
      </c>
      <c r="B33" s="64" t="s">
        <v>286</v>
      </c>
      <c r="C33" s="54">
        <v>142</v>
      </c>
      <c r="D33" s="64" t="s">
        <v>306</v>
      </c>
      <c r="E33" s="54">
        <v>15</v>
      </c>
      <c r="F33" s="54"/>
      <c r="G33" s="54"/>
      <c r="H33" s="65" t="s">
        <v>564</v>
      </c>
      <c r="I33" s="65" t="s">
        <v>540</v>
      </c>
      <c r="J33" s="65"/>
      <c r="K33" s="54">
        <f ca="1">OFFSET(grille!B$2,0,competences!E33,1,1)</f>
        <v>15</v>
      </c>
      <c r="L33" s="54">
        <f ca="1">OFFSET(grille!B$3,0,competences!E33,1,1)</f>
        <v>30</v>
      </c>
      <c r="M33" s="66">
        <f ca="1">OFFSET(grille!B$4,0,competences!E33,1,1)</f>
        <v>46</v>
      </c>
      <c r="N33" s="54">
        <f ca="1">OFFSET(grille!B$5,0,competences!E33,1,1)</f>
        <v>60</v>
      </c>
      <c r="O33" s="54">
        <f ca="1">OFFSET(grille!B$6,0,competences!E33,1,1)</f>
        <v>74</v>
      </c>
      <c r="P33" s="83" t="s">
        <v>455</v>
      </c>
      <c r="Q33" s="178" t="e">
        <f>#REF!+#REF!</f>
        <v>#REF!</v>
      </c>
      <c r="R33"/>
      <c r="U33" s="81"/>
    </row>
    <row r="34" spans="1:21" s="53" customFormat="1" ht="12.75">
      <c r="A34" s="54">
        <v>0</v>
      </c>
      <c r="B34" s="64" t="s">
        <v>286</v>
      </c>
      <c r="C34" s="54">
        <v>10</v>
      </c>
      <c r="D34" s="64" t="s">
        <v>287</v>
      </c>
      <c r="E34" s="54">
        <v>30</v>
      </c>
      <c r="F34" s="54"/>
      <c r="G34" s="54"/>
      <c r="H34" s="65" t="s">
        <v>534</v>
      </c>
      <c r="I34" s="65" t="s">
        <v>564</v>
      </c>
      <c r="J34" s="65"/>
      <c r="K34" s="54">
        <f ca="1">OFFSET(grille!B$2,0,competences!E34,1,1)</f>
        <v>30</v>
      </c>
      <c r="L34" s="54">
        <f ca="1">OFFSET(grille!B$3,0,competences!E34,1,1)</f>
        <v>60</v>
      </c>
      <c r="M34" s="66">
        <f ca="1">OFFSET(grille!B$4,0,competences!E34,1,1)</f>
        <v>90</v>
      </c>
      <c r="N34" s="54">
        <f ca="1">OFFSET(grille!B$5,0,competences!E34,1,1)</f>
        <v>94</v>
      </c>
      <c r="O34" s="54">
        <f ca="1">OFFSET(grille!B$6,0,competences!E34,1,1)</f>
        <v>99</v>
      </c>
      <c r="P34" s="83" t="s">
        <v>444</v>
      </c>
      <c r="Q34" s="178" t="e">
        <f>#REF!+#REF!</f>
        <v>#REF!</v>
      </c>
      <c r="R34" t="s">
        <v>692</v>
      </c>
      <c r="U34" s="81"/>
    </row>
    <row r="35" spans="1:21" s="53" customFormat="1" ht="12.75">
      <c r="A35" s="54">
        <v>0</v>
      </c>
      <c r="B35" s="64" t="s">
        <v>286</v>
      </c>
      <c r="C35" s="54">
        <v>11</v>
      </c>
      <c r="D35" s="64" t="s">
        <v>288</v>
      </c>
      <c r="E35" s="54">
        <v>8</v>
      </c>
      <c r="F35" s="54"/>
      <c r="G35" s="54"/>
      <c r="H35" s="65" t="s">
        <v>538</v>
      </c>
      <c r="I35" s="65" t="s">
        <v>565</v>
      </c>
      <c r="J35" s="65"/>
      <c r="K35" s="54">
        <f ca="1">OFFSET(grille!B$2,0,competences!E35,1,1)</f>
        <v>8</v>
      </c>
      <c r="L35" s="54">
        <f ca="1">OFFSET(grille!B$3,0,competences!E35,1,1)</f>
        <v>16</v>
      </c>
      <c r="M35" s="66">
        <f ca="1">OFFSET(grille!B$4,0,competences!E35,1,1)</f>
        <v>25</v>
      </c>
      <c r="N35" s="54">
        <f ca="1">OFFSET(grille!B$5,0,competences!E35,1,1)</f>
        <v>35</v>
      </c>
      <c r="O35" s="54">
        <f ca="1">OFFSET(grille!B$6,0,competences!E35,1,1)</f>
        <v>46</v>
      </c>
      <c r="P35" s="83" t="s">
        <v>445</v>
      </c>
      <c r="Q35" s="178" t="e">
        <f>#REF!+#REF!</f>
        <v>#REF!</v>
      </c>
      <c r="R35"/>
      <c r="U35" s="81"/>
    </row>
    <row r="36" spans="1:21" s="53" customFormat="1" ht="12.75">
      <c r="A36" s="54">
        <v>0</v>
      </c>
      <c r="B36" s="64" t="s">
        <v>325</v>
      </c>
      <c r="C36" s="54">
        <v>12</v>
      </c>
      <c r="D36" s="64" t="s">
        <v>326</v>
      </c>
      <c r="E36" s="54">
        <v>31</v>
      </c>
      <c r="F36" s="54"/>
      <c r="G36" s="54"/>
      <c r="H36" s="65" t="s">
        <v>538</v>
      </c>
      <c r="I36" s="65" t="s">
        <v>565</v>
      </c>
      <c r="J36" s="65"/>
      <c r="K36" s="54">
        <f ca="1">OFFSET(grille!B$2,0,competences!E36,1,1)</f>
        <v>31</v>
      </c>
      <c r="L36" s="54">
        <f ca="1">OFFSET(grille!B$3,0,competences!E36,1,1)</f>
        <v>60</v>
      </c>
      <c r="M36" s="66">
        <f ca="1">OFFSET(grille!B$4,0,competences!E36,1,1)</f>
        <v>90</v>
      </c>
      <c r="N36" s="54">
        <f ca="1">OFFSET(grille!B$5,0,competences!E36,1,1)</f>
        <v>94</v>
      </c>
      <c r="O36" s="54">
        <f ca="1">OFFSET(grille!B$6,0,competences!E36,1,1)</f>
        <v>99</v>
      </c>
      <c r="P36" s="83" t="s">
        <v>445</v>
      </c>
      <c r="Q36" s="178" t="e">
        <f>#REF!+#REF!</f>
        <v>#REF!</v>
      </c>
      <c r="R36" t="s">
        <v>693</v>
      </c>
      <c r="U36" s="81"/>
    </row>
    <row r="37" spans="1:21" s="53" customFormat="1" ht="12.75">
      <c r="A37" s="54">
        <v>1</v>
      </c>
      <c r="B37" s="64" t="s">
        <v>205</v>
      </c>
      <c r="C37" s="54">
        <v>122</v>
      </c>
      <c r="D37" s="64" t="s">
        <v>240</v>
      </c>
      <c r="E37" s="54">
        <v>19</v>
      </c>
      <c r="F37" s="54"/>
      <c r="G37" s="54"/>
      <c r="H37" s="65" t="s">
        <v>544</v>
      </c>
      <c r="I37" s="65" t="s">
        <v>564</v>
      </c>
      <c r="J37" s="65"/>
      <c r="K37" s="54">
        <f ca="1">OFFSET(grille!B$2,0,competences!E37,1,1)</f>
        <v>19</v>
      </c>
      <c r="L37" s="54">
        <f ca="1">OFFSET(grille!B$3,0,competences!E37,1,1)</f>
        <v>38</v>
      </c>
      <c r="M37" s="66">
        <f ca="1">OFFSET(grille!B$4,0,competences!E37,1,1)</f>
        <v>57</v>
      </c>
      <c r="N37" s="54">
        <f ca="1">OFFSET(grille!B$5,0,competences!E37,1,1)</f>
        <v>71</v>
      </c>
      <c r="O37" s="54">
        <f ca="1">OFFSET(grille!B$6,0,competences!E37,1,1)</f>
        <v>85</v>
      </c>
      <c r="P37" s="83" t="s">
        <v>508</v>
      </c>
      <c r="Q37" s="178" t="e">
        <f>#REF!+#REF!</f>
        <v>#REF!</v>
      </c>
      <c r="R37"/>
      <c r="U37" s="81"/>
    </row>
    <row r="38" spans="1:21" s="211" customFormat="1" ht="12.75">
      <c r="A38" s="205">
        <v>0</v>
      </c>
      <c r="B38" s="206" t="s">
        <v>251</v>
      </c>
      <c r="C38" s="205">
        <v>13</v>
      </c>
      <c r="D38" s="206" t="s">
        <v>256</v>
      </c>
      <c r="E38" s="205">
        <v>33</v>
      </c>
      <c r="F38" s="205"/>
      <c r="G38" s="205"/>
      <c r="H38" s="207" t="s">
        <v>563</v>
      </c>
      <c r="I38" s="207" t="s">
        <v>545</v>
      </c>
      <c r="J38" s="207"/>
      <c r="K38" s="205">
        <f ca="1">OFFSET(grille!B$2,0,competences!E38,1,1)</f>
        <v>33</v>
      </c>
      <c r="L38" s="205">
        <f ca="1">OFFSET(grille!B$3,0,competences!E38,1,1)</f>
        <v>62</v>
      </c>
      <c r="M38" s="208">
        <f ca="1">OFFSET(grille!B$4,0,competences!E38,1,1)</f>
        <v>91</v>
      </c>
      <c r="N38" s="205">
        <f ca="1">OFFSET(grille!B$5,0,competences!E38,1,1)</f>
        <v>95</v>
      </c>
      <c r="O38" s="205">
        <f ca="1">OFFSET(grille!B$6,0,competences!E38,1,1)</f>
        <v>99</v>
      </c>
      <c r="P38" s="209" t="s">
        <v>446</v>
      </c>
      <c r="Q38" s="210" t="e">
        <f>#REF!+#REF!</f>
        <v>#REF!</v>
      </c>
      <c r="R38"/>
      <c r="U38" s="212"/>
    </row>
    <row r="39" spans="1:21" s="53" customFormat="1" ht="12.75">
      <c r="A39" s="54">
        <v>0</v>
      </c>
      <c r="B39" s="64" t="s">
        <v>205</v>
      </c>
      <c r="C39" s="54">
        <v>14</v>
      </c>
      <c r="D39" s="64" t="s">
        <v>238</v>
      </c>
      <c r="E39" s="54">
        <v>31</v>
      </c>
      <c r="F39" s="54"/>
      <c r="G39" s="54"/>
      <c r="H39" s="65" t="s">
        <v>538</v>
      </c>
      <c r="I39" s="65" t="s">
        <v>540</v>
      </c>
      <c r="J39" s="65"/>
      <c r="K39" s="54">
        <f ca="1">OFFSET(grille!B$2,0,competences!E39,1,1)</f>
        <v>31</v>
      </c>
      <c r="L39" s="54">
        <f ca="1">OFFSET(grille!B$3,0,competences!E39,1,1)</f>
        <v>60</v>
      </c>
      <c r="M39" s="66">
        <f ca="1">OFFSET(grille!B$4,0,competences!E39,1,1)</f>
        <v>90</v>
      </c>
      <c r="N39" s="54">
        <f ca="1">OFFSET(grille!B$5,0,competences!E39,1,1)</f>
        <v>94</v>
      </c>
      <c r="O39" s="54">
        <f ca="1">OFFSET(grille!B$6,0,competences!E39,1,1)</f>
        <v>99</v>
      </c>
      <c r="P39" s="83" t="s">
        <v>447</v>
      </c>
      <c r="Q39" s="178" t="e">
        <f>#REF!+#REF!</f>
        <v>#REF!</v>
      </c>
      <c r="R39"/>
      <c r="U39" s="81"/>
    </row>
    <row r="40" spans="1:21" s="345" customFormat="1" ht="12.75">
      <c r="A40" s="317">
        <v>0</v>
      </c>
      <c r="B40" s="341" t="s">
        <v>677</v>
      </c>
      <c r="C40" s="317">
        <v>224</v>
      </c>
      <c r="D40" s="341" t="s">
        <v>43</v>
      </c>
      <c r="E40" s="317">
        <v>19</v>
      </c>
      <c r="F40" s="317"/>
      <c r="G40" s="317"/>
      <c r="H40" s="342" t="s">
        <v>565</v>
      </c>
      <c r="I40" s="342" t="s">
        <v>544</v>
      </c>
      <c r="J40" s="342"/>
      <c r="K40" s="317">
        <f ca="1">OFFSET(grille!B$2,0,competences!E40,1,1)</f>
        <v>19</v>
      </c>
      <c r="L40" s="317">
        <f ca="1">OFFSET(grille!B$3,0,competences!E40,1,1)</f>
        <v>38</v>
      </c>
      <c r="M40" s="317">
        <f ca="1">OFFSET(grille!B$4,0,competences!E40,1,1)</f>
        <v>57</v>
      </c>
      <c r="N40" s="317">
        <f ca="1">OFFSET(grille!B$5,0,competences!E40,1,1)</f>
        <v>71</v>
      </c>
      <c r="O40" s="317">
        <f ca="1">OFFSET(grille!B$6,0,competences!E40,1,1)</f>
        <v>85</v>
      </c>
      <c r="P40" s="343" t="s">
        <v>495</v>
      </c>
      <c r="Q40" s="344"/>
      <c r="R40"/>
      <c r="U40" s="318"/>
    </row>
    <row r="41" spans="1:21" s="53" customFormat="1" ht="12.75">
      <c r="A41" s="54">
        <v>6</v>
      </c>
      <c r="B41" s="64" t="s">
        <v>286</v>
      </c>
      <c r="C41" s="54">
        <v>212</v>
      </c>
      <c r="D41" s="64" t="s">
        <v>314</v>
      </c>
      <c r="E41" s="54">
        <v>8</v>
      </c>
      <c r="F41" s="54"/>
      <c r="G41" s="54"/>
      <c r="H41" s="65" t="s">
        <v>544</v>
      </c>
      <c r="I41" s="65" t="s">
        <v>563</v>
      </c>
      <c r="J41" s="65"/>
      <c r="K41" s="54">
        <f ca="1">OFFSET(grille!B$2,0,competences!E41,1,1)</f>
        <v>8</v>
      </c>
      <c r="L41" s="54">
        <f ca="1">OFFSET(grille!B$3,0,competences!E41,1,1)</f>
        <v>16</v>
      </c>
      <c r="M41" s="66">
        <f ca="1">OFFSET(grille!B$4,0,competences!E41,1,1)</f>
        <v>25</v>
      </c>
      <c r="N41" s="54">
        <f ca="1">OFFSET(grille!B$5,0,competences!E41,1,1)</f>
        <v>35</v>
      </c>
      <c r="O41" s="54">
        <f ca="1">OFFSET(grille!B$6,0,competences!E41,1,1)</f>
        <v>46</v>
      </c>
      <c r="P41" s="83" t="s">
        <v>452</v>
      </c>
      <c r="Q41" s="178" t="e">
        <f>#REF!+#REF!</f>
        <v>#REF!</v>
      </c>
      <c r="R41" t="s">
        <v>694</v>
      </c>
      <c r="U41" s="81"/>
    </row>
    <row r="42" spans="1:21" s="53" customFormat="1" ht="12.75">
      <c r="A42" s="54">
        <v>1</v>
      </c>
      <c r="B42" s="64" t="s">
        <v>286</v>
      </c>
      <c r="C42" s="54">
        <v>123</v>
      </c>
      <c r="D42" s="64" t="s">
        <v>301</v>
      </c>
      <c r="E42" s="54">
        <v>13</v>
      </c>
      <c r="F42" s="54"/>
      <c r="G42" s="54"/>
      <c r="H42" s="65" t="s">
        <v>534</v>
      </c>
      <c r="I42" s="65" t="s">
        <v>563</v>
      </c>
      <c r="J42" s="65"/>
      <c r="K42" s="54">
        <f ca="1">OFFSET(grille!B$2,0,competences!E42,1,1)</f>
        <v>13</v>
      </c>
      <c r="L42" s="54">
        <f ca="1">OFFSET(grille!B$3,0,competences!E42,1,1)</f>
        <v>26</v>
      </c>
      <c r="M42" s="66">
        <f ca="1">OFFSET(grille!B$4,0,competences!E42,1,1)</f>
        <v>40</v>
      </c>
      <c r="N42" s="54">
        <f ca="1">OFFSET(grille!B$5,0,competences!E42,1,1)</f>
        <v>53</v>
      </c>
      <c r="O42" s="54">
        <f ca="1">OFFSET(grille!B$6,0,competences!E42,1,1)</f>
        <v>67</v>
      </c>
      <c r="P42" s="83" t="s">
        <v>480</v>
      </c>
      <c r="Q42" s="178" t="e">
        <f>#REF!+#REF!</f>
        <v>#REF!</v>
      </c>
      <c r="R42" t="s">
        <v>695</v>
      </c>
      <c r="U42" s="81"/>
    </row>
    <row r="43" spans="1:21" s="211" customFormat="1" ht="12.75">
      <c r="A43" s="57">
        <v>5</v>
      </c>
      <c r="B43" s="67" t="s">
        <v>372</v>
      </c>
      <c r="C43" s="57">
        <v>200</v>
      </c>
      <c r="D43" s="67" t="s">
        <v>415</v>
      </c>
      <c r="E43" s="205">
        <v>10</v>
      </c>
      <c r="F43" s="205"/>
      <c r="G43" s="205"/>
      <c r="H43" s="207" t="s">
        <v>544</v>
      </c>
      <c r="I43" s="207" t="s">
        <v>563</v>
      </c>
      <c r="J43" s="207"/>
      <c r="K43" s="205">
        <f ca="1">OFFSET(grille!B$2,0,competences!E43,1,1)</f>
        <v>10</v>
      </c>
      <c r="L43" s="205">
        <f ca="1">OFFSET(grille!B$3,0,competences!E43,1,1)</f>
        <v>20</v>
      </c>
      <c r="M43" s="208">
        <f ca="1">OFFSET(grille!B$4,0,competences!E43,1,1)</f>
        <v>31</v>
      </c>
      <c r="N43" s="205">
        <f ca="1">OFFSET(grille!B$5,0,competences!E43,1,1)</f>
        <v>43</v>
      </c>
      <c r="O43" s="205">
        <f ca="1">OFFSET(grille!B$6,0,competences!E43,1,1)</f>
        <v>55</v>
      </c>
      <c r="P43" s="88" t="s">
        <v>452</v>
      </c>
      <c r="Q43" s="210" t="e">
        <f>#REF!+#REF!</f>
        <v>#REF!</v>
      </c>
      <c r="R43" t="s">
        <v>696</v>
      </c>
      <c r="U43" s="212"/>
    </row>
    <row r="44" spans="1:21" s="211" customFormat="1" ht="12.75">
      <c r="A44" s="205">
        <v>0</v>
      </c>
      <c r="B44" s="206" t="s">
        <v>316</v>
      </c>
      <c r="C44" s="205">
        <v>15</v>
      </c>
      <c r="D44" s="206" t="s">
        <v>317</v>
      </c>
      <c r="E44" s="205">
        <v>12</v>
      </c>
      <c r="F44" s="205"/>
      <c r="G44" s="205"/>
      <c r="H44" s="207" t="s">
        <v>544</v>
      </c>
      <c r="I44" s="207" t="s">
        <v>571</v>
      </c>
      <c r="J44" s="207"/>
      <c r="K44" s="205">
        <f ca="1">OFFSET(grille!B$2,0,competences!E44,1,1)</f>
        <v>12</v>
      </c>
      <c r="L44" s="205">
        <f ca="1">OFFSET(grille!B$3,0,competences!E44,1,1)</f>
        <v>24</v>
      </c>
      <c r="M44" s="208">
        <f ca="1">OFFSET(grille!B$4,0,competences!E44,1,1)</f>
        <v>37</v>
      </c>
      <c r="N44" s="205">
        <f ca="1">OFFSET(grille!B$5,0,competences!E44,1,1)</f>
        <v>50</v>
      </c>
      <c r="O44" s="205">
        <f ca="1">OFFSET(grille!B$6,0,competences!E44,1,1)</f>
        <v>63</v>
      </c>
      <c r="P44" s="209" t="s">
        <v>449</v>
      </c>
      <c r="Q44" s="210" t="e">
        <f>#REF!+#REF!</f>
        <v>#REF!</v>
      </c>
      <c r="R44" t="s">
        <v>697</v>
      </c>
      <c r="U44" s="212"/>
    </row>
    <row r="45" spans="1:21" s="53" customFormat="1" ht="12.75">
      <c r="A45" s="54">
        <v>0</v>
      </c>
      <c r="B45" s="64" t="s">
        <v>241</v>
      </c>
      <c r="C45" s="54">
        <v>16</v>
      </c>
      <c r="D45" s="64" t="s">
        <v>244</v>
      </c>
      <c r="E45" s="54">
        <v>32</v>
      </c>
      <c r="F45" s="54"/>
      <c r="G45" s="54"/>
      <c r="H45" s="65" t="s">
        <v>538</v>
      </c>
      <c r="I45" s="65" t="s">
        <v>534</v>
      </c>
      <c r="J45" s="65"/>
      <c r="K45" s="54">
        <f ca="1">OFFSET(grille!B$2,0,competences!E45,1,1)</f>
        <v>32</v>
      </c>
      <c r="L45" s="54">
        <f ca="1">OFFSET(grille!B$3,0,competences!E45,1,1)</f>
        <v>61</v>
      </c>
      <c r="M45" s="66">
        <f ca="1">OFFSET(grille!B$4,0,competences!E45,1,1)</f>
        <v>90</v>
      </c>
      <c r="N45" s="54">
        <f ca="1">OFFSET(grille!B$5,0,competences!E45,1,1)</f>
        <v>94</v>
      </c>
      <c r="O45" s="54">
        <f ca="1">OFFSET(grille!B$6,0,competences!E45,1,1)</f>
        <v>99</v>
      </c>
      <c r="P45" s="90" t="s">
        <v>450</v>
      </c>
      <c r="Q45" s="178" t="e">
        <f>#REF!+#REF!</f>
        <v>#REF!</v>
      </c>
      <c r="R45"/>
      <c r="U45" s="81"/>
    </row>
    <row r="46" spans="1:21" s="53" customFormat="1" ht="12.75">
      <c r="A46" s="54">
        <v>2</v>
      </c>
      <c r="B46" s="64" t="s">
        <v>286</v>
      </c>
      <c r="C46" s="54">
        <v>143</v>
      </c>
      <c r="D46" s="64" t="s">
        <v>307</v>
      </c>
      <c r="E46" s="54">
        <v>31</v>
      </c>
      <c r="F46" s="54"/>
      <c r="G46" s="54"/>
      <c r="H46" s="65" t="s">
        <v>564</v>
      </c>
      <c r="I46" s="65" t="s">
        <v>566</v>
      </c>
      <c r="J46" s="65"/>
      <c r="K46" s="54">
        <f ca="1">OFFSET(grille!B$2,0,competences!E46,1,1)</f>
        <v>31</v>
      </c>
      <c r="L46" s="54">
        <f ca="1">OFFSET(grille!B$3,0,competences!E46,1,1)</f>
        <v>60</v>
      </c>
      <c r="M46" s="66">
        <f ca="1">OFFSET(grille!B$4,0,competences!E46,1,1)</f>
        <v>90</v>
      </c>
      <c r="N46" s="54">
        <f ca="1">OFFSET(grille!B$5,0,competences!E46,1,1)</f>
        <v>94</v>
      </c>
      <c r="O46" s="54">
        <f ca="1">OFFSET(grille!B$6,0,competences!E46,1,1)</f>
        <v>99</v>
      </c>
      <c r="P46" s="83" t="s">
        <v>498</v>
      </c>
      <c r="Q46" s="178" t="e">
        <f>#REF!+#REF!</f>
        <v>#REF!</v>
      </c>
      <c r="R46"/>
      <c r="U46" s="81"/>
    </row>
    <row r="47" spans="1:21" s="53" customFormat="1" ht="12.75">
      <c r="A47" s="54">
        <v>3</v>
      </c>
      <c r="B47" s="64" t="s">
        <v>182</v>
      </c>
      <c r="C47" s="54">
        <v>168</v>
      </c>
      <c r="D47" s="64" t="s">
        <v>189</v>
      </c>
      <c r="E47" s="54">
        <v>10</v>
      </c>
      <c r="F47" s="54"/>
      <c r="G47" s="54"/>
      <c r="H47" s="65" t="s">
        <v>538</v>
      </c>
      <c r="I47" s="65" t="s">
        <v>534</v>
      </c>
      <c r="J47" s="65"/>
      <c r="K47" s="54">
        <f ca="1">OFFSET(grille!B$2,0,competences!E47,1,1)</f>
        <v>10</v>
      </c>
      <c r="L47" s="54">
        <f ca="1">OFFSET(grille!B$3,0,competences!E47,1,1)</f>
        <v>20</v>
      </c>
      <c r="M47" s="66">
        <f ca="1">OFFSET(grille!B$4,0,competences!E47,1,1)</f>
        <v>31</v>
      </c>
      <c r="N47" s="54">
        <f ca="1">OFFSET(grille!B$5,0,competences!E47,1,1)</f>
        <v>43</v>
      </c>
      <c r="O47" s="54">
        <f ca="1">OFFSET(grille!B$6,0,competences!E47,1,1)</f>
        <v>55</v>
      </c>
      <c r="P47" s="83" t="s">
        <v>450</v>
      </c>
      <c r="Q47" s="178" t="e">
        <f>#REF!+#REF!</f>
        <v>#REF!</v>
      </c>
      <c r="R47" t="s">
        <v>698</v>
      </c>
      <c r="U47" s="81"/>
    </row>
    <row r="48" spans="1:21" s="53" customFormat="1" ht="12.75">
      <c r="A48" s="54">
        <v>0</v>
      </c>
      <c r="B48" s="64" t="s">
        <v>251</v>
      </c>
      <c r="C48" s="54">
        <v>17</v>
      </c>
      <c r="D48" s="64" t="s">
        <v>257</v>
      </c>
      <c r="E48" s="54">
        <v>31</v>
      </c>
      <c r="F48" s="54"/>
      <c r="G48" s="54"/>
      <c r="H48" s="65" t="s">
        <v>564</v>
      </c>
      <c r="I48" s="65" t="s">
        <v>563</v>
      </c>
      <c r="J48" s="65"/>
      <c r="K48" s="54">
        <f ca="1">OFFSET(grille!B$2,0,competences!E48,1,1)</f>
        <v>31</v>
      </c>
      <c r="L48" s="54">
        <f ca="1">OFFSET(grille!B$3,0,competences!E48,1,1)</f>
        <v>60</v>
      </c>
      <c r="M48" s="66">
        <f ca="1">OFFSET(grille!B$4,0,competences!E48,1,1)</f>
        <v>90</v>
      </c>
      <c r="N48" s="54">
        <f ca="1">OFFSET(grille!B$5,0,competences!E48,1,1)</f>
        <v>94</v>
      </c>
      <c r="O48" s="54">
        <f ca="1">OFFSET(grille!B$6,0,competences!E48,1,1)</f>
        <v>99</v>
      </c>
      <c r="P48" s="83" t="s">
        <v>451</v>
      </c>
      <c r="Q48" s="178" t="e">
        <f>#REF!+#REF!</f>
        <v>#REF!</v>
      </c>
      <c r="R48" t="s">
        <v>699</v>
      </c>
      <c r="U48" s="81"/>
    </row>
    <row r="49" spans="1:21" s="53" customFormat="1" ht="12.75">
      <c r="A49" s="54">
        <v>0</v>
      </c>
      <c r="B49" s="64" t="s">
        <v>346</v>
      </c>
      <c r="C49" s="54">
        <v>18</v>
      </c>
      <c r="D49" s="367" t="s">
        <v>348</v>
      </c>
      <c r="E49" s="366">
        <f>+G49*2</f>
        <v>92</v>
      </c>
      <c r="F49" s="54"/>
      <c r="G49" s="54">
        <v>46</v>
      </c>
      <c r="H49" s="65" t="s">
        <v>536</v>
      </c>
      <c r="I49" s="65" t="s">
        <v>538</v>
      </c>
      <c r="J49" s="65"/>
      <c r="K49" s="54">
        <f ca="1">OFFSET(grille!B$2,0,competences!E49,1,1)</f>
        <v>92</v>
      </c>
      <c r="L49" s="54">
        <f ca="1">OFFSET(grille!B$3,0,competences!E49,1,1)</f>
        <v>74</v>
      </c>
      <c r="M49" s="66">
        <f ca="1">OFFSET(grille!B$4,0,competences!E49,1,1)</f>
        <v>99</v>
      </c>
      <c r="N49" s="54">
        <f ca="1">OFFSET(grille!B$5,0,competences!E49,1,1)</f>
        <v>99</v>
      </c>
      <c r="O49" s="54">
        <f ca="1">OFFSET(grille!B$6,0,competences!E49,1,1)</f>
        <v>99</v>
      </c>
      <c r="P49" s="83" t="s">
        <v>439</v>
      </c>
      <c r="Q49" s="178" t="e">
        <f>#REF!+#REF!</f>
        <v>#REF!</v>
      </c>
      <c r="R49" t="s">
        <v>700</v>
      </c>
      <c r="U49" s="81"/>
    </row>
    <row r="50" spans="1:21" s="53" customFormat="1" ht="12.75">
      <c r="A50" s="54">
        <v>1</v>
      </c>
      <c r="B50" s="64" t="s">
        <v>346</v>
      </c>
      <c r="C50" s="54">
        <v>124</v>
      </c>
      <c r="D50" s="367" t="s">
        <v>356</v>
      </c>
      <c r="E50" s="366">
        <f>+G50*2</f>
        <v>80</v>
      </c>
      <c r="F50" s="54"/>
      <c r="G50" s="54">
        <v>40</v>
      </c>
      <c r="H50" s="65" t="s">
        <v>536</v>
      </c>
      <c r="I50" s="65" t="s">
        <v>538</v>
      </c>
      <c r="J50" s="65"/>
      <c r="K50" s="54">
        <f ca="1">OFFSET(grille!B$2,0,competences!E50,1,1)</f>
        <v>80</v>
      </c>
      <c r="L50" s="54">
        <f ca="1">OFFSET(grille!B$3,0,competences!E50,1,1)</f>
        <v>74</v>
      </c>
      <c r="M50" s="66">
        <f ca="1">OFFSET(grille!B$4,0,competences!E50,1,1)</f>
        <v>99</v>
      </c>
      <c r="N50" s="54">
        <f ca="1">OFFSET(grille!B$5,0,competences!E50,1,1)</f>
        <v>99</v>
      </c>
      <c r="O50" s="54">
        <f ca="1">OFFSET(grille!B$6,0,competences!E50,1,1)</f>
        <v>99</v>
      </c>
      <c r="P50" s="83" t="s">
        <v>439</v>
      </c>
      <c r="Q50" s="178" t="e">
        <f>#REF!+#REF!</f>
        <v>#REF!</v>
      </c>
      <c r="R50" t="s">
        <v>701</v>
      </c>
      <c r="U50" s="81"/>
    </row>
    <row r="51" spans="1:21" s="53" customFormat="1" ht="12.75">
      <c r="A51" s="54">
        <v>0</v>
      </c>
      <c r="B51" s="64" t="s">
        <v>346</v>
      </c>
      <c r="C51" s="54">
        <v>19</v>
      </c>
      <c r="D51" s="367" t="s">
        <v>349</v>
      </c>
      <c r="E51" s="366">
        <f>+G51*2</f>
        <v>70</v>
      </c>
      <c r="F51" s="54"/>
      <c r="G51" s="54">
        <v>35</v>
      </c>
      <c r="H51" s="65" t="s">
        <v>536</v>
      </c>
      <c r="I51" s="65" t="s">
        <v>538</v>
      </c>
      <c r="J51" s="65"/>
      <c r="K51" s="54">
        <f ca="1">OFFSET(grille!B$2,0,competences!E51,1,1)</f>
        <v>70</v>
      </c>
      <c r="L51" s="54">
        <f ca="1">OFFSET(grille!B$3,0,competences!E51,1,1)</f>
        <v>74</v>
      </c>
      <c r="M51" s="66">
        <f ca="1">OFFSET(grille!B$4,0,competences!E51,1,1)</f>
        <v>99</v>
      </c>
      <c r="N51" s="54">
        <f ca="1">OFFSET(grille!B$5,0,competences!E51,1,1)</f>
        <v>99</v>
      </c>
      <c r="O51" s="54">
        <f ca="1">OFFSET(grille!B$6,0,competences!E51,1,1)</f>
        <v>99</v>
      </c>
      <c r="P51" s="83" t="s">
        <v>439</v>
      </c>
      <c r="Q51" s="178" t="e">
        <f>#REF!+#REF!</f>
        <v>#REF!</v>
      </c>
      <c r="R51" t="s">
        <v>702</v>
      </c>
      <c r="U51" s="81"/>
    </row>
    <row r="52" spans="1:21" s="211" customFormat="1" ht="12.75">
      <c r="A52" s="205">
        <v>0</v>
      </c>
      <c r="B52" s="206" t="s">
        <v>251</v>
      </c>
      <c r="C52" s="205">
        <v>20</v>
      </c>
      <c r="D52" s="206" t="s">
        <v>258</v>
      </c>
      <c r="E52" s="205">
        <v>33</v>
      </c>
      <c r="F52" s="205"/>
      <c r="G52" s="205"/>
      <c r="H52" s="207" t="s">
        <v>565</v>
      </c>
      <c r="I52" s="207" t="s">
        <v>563</v>
      </c>
      <c r="J52" s="207"/>
      <c r="K52" s="205">
        <f ca="1">OFFSET(grille!B$2,0,competences!E52,1,1)</f>
        <v>33</v>
      </c>
      <c r="L52" s="205">
        <f ca="1">OFFSET(grille!B$3,0,competences!E52,1,1)</f>
        <v>62</v>
      </c>
      <c r="M52" s="208">
        <f ca="1">OFFSET(grille!B$4,0,competences!E52,1,1)</f>
        <v>91</v>
      </c>
      <c r="N52" s="205">
        <f ca="1">OFFSET(grille!B$5,0,competences!E52,1,1)</f>
        <v>95</v>
      </c>
      <c r="O52" s="205">
        <f ca="1">OFFSET(grille!B$6,0,competences!E52,1,1)</f>
        <v>99</v>
      </c>
      <c r="P52" s="209" t="s">
        <v>448</v>
      </c>
      <c r="Q52" s="210" t="e">
        <f>#REF!+#REF!</f>
        <v>#REF!</v>
      </c>
      <c r="R52" t="s">
        <v>703</v>
      </c>
      <c r="U52" s="212"/>
    </row>
    <row r="53" spans="1:21" s="211" customFormat="1" ht="12.75">
      <c r="A53" s="205">
        <v>0</v>
      </c>
      <c r="B53" s="206" t="s">
        <v>251</v>
      </c>
      <c r="C53" s="205">
        <v>22</v>
      </c>
      <c r="D53" s="206" t="s">
        <v>260</v>
      </c>
      <c r="E53" s="205">
        <v>30</v>
      </c>
      <c r="F53" s="205"/>
      <c r="G53" s="205"/>
      <c r="H53" s="207" t="s">
        <v>571</v>
      </c>
      <c r="I53" s="207" t="s">
        <v>563</v>
      </c>
      <c r="J53" s="207"/>
      <c r="K53" s="205">
        <f ca="1">OFFSET(grille!B$2,0,competences!E53,1,1)</f>
        <v>30</v>
      </c>
      <c r="L53" s="205">
        <f ca="1">OFFSET(grille!B$3,0,competences!E53,1,1)</f>
        <v>60</v>
      </c>
      <c r="M53" s="208">
        <f ca="1">OFFSET(grille!B$4,0,competences!E53,1,1)</f>
        <v>90</v>
      </c>
      <c r="N53" s="205">
        <f ca="1">OFFSET(grille!B$5,0,competences!E53,1,1)</f>
        <v>94</v>
      </c>
      <c r="O53" s="205">
        <f ca="1">OFFSET(grille!B$6,0,competences!E53,1,1)</f>
        <v>99</v>
      </c>
      <c r="P53" s="209" t="s">
        <v>453</v>
      </c>
      <c r="Q53" s="210" t="e">
        <f>#REF!+#REF!</f>
        <v>#REF!</v>
      </c>
      <c r="R53" t="s">
        <v>704</v>
      </c>
      <c r="U53" s="212"/>
    </row>
    <row r="54" spans="1:21" s="53" customFormat="1" ht="12.75">
      <c r="A54" s="54">
        <v>0</v>
      </c>
      <c r="B54" s="64" t="s">
        <v>251</v>
      </c>
      <c r="C54" s="54">
        <v>21</v>
      </c>
      <c r="D54" s="64" t="s">
        <v>259</v>
      </c>
      <c r="E54" s="54">
        <v>32</v>
      </c>
      <c r="F54" s="54"/>
      <c r="G54" s="54"/>
      <c r="H54" s="65" t="s">
        <v>544</v>
      </c>
      <c r="I54" s="65" t="s">
        <v>563</v>
      </c>
      <c r="J54" s="65"/>
      <c r="K54" s="54">
        <f ca="1">OFFSET(grille!B$2,0,competences!E54,1,1)</f>
        <v>32</v>
      </c>
      <c r="L54" s="54">
        <f ca="1">OFFSET(grille!B$3,0,competences!E54,1,1)</f>
        <v>61</v>
      </c>
      <c r="M54" s="66">
        <f ca="1">OFFSET(grille!B$4,0,competences!E54,1,1)</f>
        <v>90</v>
      </c>
      <c r="N54" s="54">
        <f ca="1">OFFSET(grille!B$5,0,competences!E54,1,1)</f>
        <v>94</v>
      </c>
      <c r="O54" s="54">
        <f ca="1">OFFSET(grille!B$6,0,competences!E54,1,1)</f>
        <v>99</v>
      </c>
      <c r="P54" s="83" t="s">
        <v>452</v>
      </c>
      <c r="Q54" s="178" t="e">
        <f>#REF!+#REF!</f>
        <v>#REF!</v>
      </c>
      <c r="R54"/>
      <c r="U54" s="81"/>
    </row>
    <row r="55" spans="1:21" s="53" customFormat="1" ht="12.75">
      <c r="A55" s="54">
        <v>4</v>
      </c>
      <c r="B55" s="64" t="s">
        <v>194</v>
      </c>
      <c r="C55" s="54">
        <v>183</v>
      </c>
      <c r="D55" s="64" t="s">
        <v>196</v>
      </c>
      <c r="E55" s="54">
        <v>35</v>
      </c>
      <c r="F55" s="54"/>
      <c r="G55" s="54"/>
      <c r="H55" s="65" t="s">
        <v>564</v>
      </c>
      <c r="I55" s="65" t="s">
        <v>565</v>
      </c>
      <c r="J55" s="65"/>
      <c r="K55" s="54">
        <f ca="1">OFFSET(grille!B$2,0,competences!E55,1,1)</f>
        <v>35</v>
      </c>
      <c r="L55" s="54">
        <f ca="1">OFFSET(grille!B$3,0,competences!E55,1,1)</f>
        <v>63</v>
      </c>
      <c r="M55" s="66">
        <f ca="1">OFFSET(grille!B$4,0,competences!E55,1,1)</f>
        <v>92</v>
      </c>
      <c r="N55" s="54">
        <f ca="1">OFFSET(grille!B$5,0,competences!E55,1,1)</f>
        <v>95</v>
      </c>
      <c r="O55" s="54">
        <f ca="1">OFFSET(grille!B$6,0,competences!E55,1,1)</f>
        <v>99</v>
      </c>
      <c r="P55" s="83" t="s">
        <v>441</v>
      </c>
      <c r="Q55" s="178" t="e">
        <f>#REF!+#REF!</f>
        <v>#REF!</v>
      </c>
      <c r="R55"/>
      <c r="U55" s="81"/>
    </row>
    <row r="56" spans="1:21" s="53" customFormat="1" ht="12.75">
      <c r="A56" s="54">
        <v>0</v>
      </c>
      <c r="B56" s="64" t="s">
        <v>286</v>
      </c>
      <c r="C56" s="54">
        <v>23</v>
      </c>
      <c r="D56" s="64" t="s">
        <v>289</v>
      </c>
      <c r="E56" s="54">
        <v>31</v>
      </c>
      <c r="F56" s="54"/>
      <c r="G56" s="54"/>
      <c r="H56" s="65" t="s">
        <v>564</v>
      </c>
      <c r="I56" s="65" t="s">
        <v>545</v>
      </c>
      <c r="J56" s="65"/>
      <c r="K56" s="54">
        <f ca="1">OFFSET(grille!B$2,0,competences!E56,1,1)</f>
        <v>31</v>
      </c>
      <c r="L56" s="54">
        <f ca="1">OFFSET(grille!B$3,0,competences!E56,1,1)</f>
        <v>60</v>
      </c>
      <c r="M56" s="66">
        <f ca="1">OFFSET(grille!B$4,0,competences!E56,1,1)</f>
        <v>90</v>
      </c>
      <c r="N56" s="54">
        <f ca="1">OFFSET(grille!B$5,0,competences!E56,1,1)</f>
        <v>94</v>
      </c>
      <c r="O56" s="54">
        <f ca="1">OFFSET(grille!B$6,0,competences!E56,1,1)</f>
        <v>99</v>
      </c>
      <c r="P56" s="83" t="s">
        <v>454</v>
      </c>
      <c r="Q56" s="178" t="e">
        <f>#REF!+10-#REF!</f>
        <v>#REF!</v>
      </c>
      <c r="R56"/>
      <c r="U56" s="81"/>
    </row>
    <row r="57" spans="1:21" s="53" customFormat="1" ht="12.75">
      <c r="A57" s="54">
        <v>0</v>
      </c>
      <c r="B57" s="64" t="s">
        <v>182</v>
      </c>
      <c r="C57" s="54">
        <v>24</v>
      </c>
      <c r="D57" s="64" t="s">
        <v>183</v>
      </c>
      <c r="E57" s="54">
        <v>12</v>
      </c>
      <c r="F57" s="54"/>
      <c r="G57" s="54"/>
      <c r="H57" s="65" t="s">
        <v>564</v>
      </c>
      <c r="I57" s="65" t="s">
        <v>540</v>
      </c>
      <c r="J57" s="65"/>
      <c r="K57" s="54">
        <f ca="1">OFFSET(grille!B$2,0,competences!E57,1,1)</f>
        <v>12</v>
      </c>
      <c r="L57" s="54">
        <f ca="1">OFFSET(grille!B$3,0,competences!E57,1,1)</f>
        <v>24</v>
      </c>
      <c r="M57" s="66">
        <f ca="1">OFFSET(grille!B$4,0,competences!E57,1,1)</f>
        <v>37</v>
      </c>
      <c r="N57" s="54">
        <f ca="1">OFFSET(grille!B$5,0,competences!E57,1,1)</f>
        <v>50</v>
      </c>
      <c r="O57" s="54">
        <f ca="1">OFFSET(grille!B$6,0,competences!E57,1,1)</f>
        <v>63</v>
      </c>
      <c r="P57" s="83" t="s">
        <v>455</v>
      </c>
      <c r="Q57" s="178" t="e">
        <f>#REF!+#REF!</f>
        <v>#REF!</v>
      </c>
      <c r="R57" t="s">
        <v>705</v>
      </c>
      <c r="U57" s="81"/>
    </row>
    <row r="58" spans="1:21" s="211" customFormat="1" ht="12.75">
      <c r="A58" s="205">
        <v>0</v>
      </c>
      <c r="B58" s="206" t="s">
        <v>205</v>
      </c>
      <c r="C58" s="205">
        <v>25</v>
      </c>
      <c r="D58" s="206" t="s">
        <v>235</v>
      </c>
      <c r="E58" s="205">
        <v>31</v>
      </c>
      <c r="F58" s="205"/>
      <c r="G58" s="205"/>
      <c r="H58" s="207" t="s">
        <v>544</v>
      </c>
      <c r="I58" s="207" t="s">
        <v>538</v>
      </c>
      <c r="J58" s="207"/>
      <c r="K58" s="205">
        <f ca="1">OFFSET(grille!B$2,0,competences!E58,1,1)</f>
        <v>31</v>
      </c>
      <c r="L58" s="205">
        <f ca="1">OFFSET(grille!B$3,0,competences!E58,1,1)</f>
        <v>60</v>
      </c>
      <c r="M58" s="208">
        <f ca="1">OFFSET(grille!B$4,0,competences!E58,1,1)</f>
        <v>90</v>
      </c>
      <c r="N58" s="205">
        <f ca="1">OFFSET(grille!B$5,0,competences!E58,1,1)</f>
        <v>94</v>
      </c>
      <c r="O58" s="205">
        <f ca="1">OFFSET(grille!B$6,0,competences!E58,1,1)</f>
        <v>99</v>
      </c>
      <c r="P58" s="209" t="s">
        <v>456</v>
      </c>
      <c r="Q58" s="210" t="e">
        <f>#REF!+#REF!</f>
        <v>#REF!</v>
      </c>
      <c r="R58" t="s">
        <v>706</v>
      </c>
      <c r="U58" s="212"/>
    </row>
    <row r="59" spans="1:21" s="211" customFormat="1" ht="12.75">
      <c r="A59" s="205">
        <v>4</v>
      </c>
      <c r="B59" s="206" t="s">
        <v>194</v>
      </c>
      <c r="C59" s="205">
        <v>185</v>
      </c>
      <c r="D59" s="206" t="s">
        <v>197</v>
      </c>
      <c r="E59" s="205">
        <v>20</v>
      </c>
      <c r="F59" s="205"/>
      <c r="G59" s="205"/>
      <c r="H59" s="207" t="s">
        <v>564</v>
      </c>
      <c r="I59" s="207" t="s">
        <v>566</v>
      </c>
      <c r="J59" s="207"/>
      <c r="K59" s="205">
        <f ca="1">OFFSET(grille!B$2,0,competences!E59,1,1)</f>
        <v>20</v>
      </c>
      <c r="L59" s="205">
        <f ca="1">OFFSET(grille!B$3,0,competences!E59,1,1)</f>
        <v>40</v>
      </c>
      <c r="M59" s="208">
        <f ca="1">OFFSET(grille!B$4,0,competences!E59,1,1)</f>
        <v>60</v>
      </c>
      <c r="N59" s="205">
        <f ca="1">OFFSET(grille!B$5,0,competences!E59,1,1)</f>
        <v>74</v>
      </c>
      <c r="O59" s="205">
        <f ca="1">OFFSET(grille!B$6,0,competences!E59,1,1)</f>
        <v>88</v>
      </c>
      <c r="P59" s="209" t="s">
        <v>498</v>
      </c>
      <c r="Q59" s="210" t="e">
        <f>#REF!+#REF!</f>
        <v>#REF!</v>
      </c>
      <c r="R59" t="s">
        <v>707</v>
      </c>
      <c r="U59" s="212"/>
    </row>
    <row r="60" spans="1:21" s="53" customFormat="1" ht="12.75">
      <c r="A60" s="54">
        <v>1</v>
      </c>
      <c r="B60" s="64" t="s">
        <v>205</v>
      </c>
      <c r="C60" s="54">
        <v>125</v>
      </c>
      <c r="D60" s="64" t="s">
        <v>208</v>
      </c>
      <c r="E60" s="54">
        <v>6</v>
      </c>
      <c r="F60" s="54"/>
      <c r="G60" s="54"/>
      <c r="H60" s="65" t="s">
        <v>563</v>
      </c>
      <c r="I60" s="65" t="s">
        <v>540</v>
      </c>
      <c r="J60" s="65"/>
      <c r="K60" s="54">
        <f ca="1">OFFSET(grille!B$2,0,competences!E60,1,1)</f>
        <v>6</v>
      </c>
      <c r="L60" s="54">
        <f ca="1">OFFSET(grille!B$3,0,competences!E60,1,1)</f>
        <v>12</v>
      </c>
      <c r="M60" s="66">
        <f ca="1">OFFSET(grille!B$4,0,competences!E60,1,1)</f>
        <v>19</v>
      </c>
      <c r="N60" s="54">
        <f ca="1">OFFSET(grille!B$5,0,competences!E60,1,1)</f>
        <v>27</v>
      </c>
      <c r="O60" s="54">
        <f ca="1">OFFSET(grille!B$6,0,competences!E60,1,1)</f>
        <v>36</v>
      </c>
      <c r="P60" s="83" t="s">
        <v>509</v>
      </c>
      <c r="Q60" s="178" t="e">
        <f>2*#REF!</f>
        <v>#REF!</v>
      </c>
      <c r="R60"/>
      <c r="U60" s="81"/>
    </row>
    <row r="61" spans="1:21" s="211" customFormat="1" ht="12.75">
      <c r="A61" s="205">
        <v>0</v>
      </c>
      <c r="B61" s="206" t="s">
        <v>251</v>
      </c>
      <c r="C61" s="205">
        <v>26</v>
      </c>
      <c r="D61" s="206" t="s">
        <v>261</v>
      </c>
      <c r="E61" s="205">
        <v>32</v>
      </c>
      <c r="F61" s="205"/>
      <c r="G61" s="205"/>
      <c r="H61" s="207" t="s">
        <v>564</v>
      </c>
      <c r="I61" s="207" t="s">
        <v>563</v>
      </c>
      <c r="J61" s="207"/>
      <c r="K61" s="205">
        <f ca="1">OFFSET(grille!B$2,0,competences!E61,1,1)</f>
        <v>32</v>
      </c>
      <c r="L61" s="205">
        <f ca="1">OFFSET(grille!B$3,0,competences!E61,1,1)</f>
        <v>61</v>
      </c>
      <c r="M61" s="208">
        <f ca="1">OFFSET(grille!B$4,0,competences!E61,1,1)</f>
        <v>90</v>
      </c>
      <c r="N61" s="205">
        <f ca="1">OFFSET(grille!B$5,0,competences!E61,1,1)</f>
        <v>94</v>
      </c>
      <c r="O61" s="205">
        <f ca="1">OFFSET(grille!B$6,0,competences!E61,1,1)</f>
        <v>99</v>
      </c>
      <c r="P61" s="209" t="s">
        <v>451</v>
      </c>
      <c r="Q61" s="210" t="e">
        <f>#REF!+#REF!</f>
        <v>#REF!</v>
      </c>
      <c r="R61"/>
      <c r="U61" s="212"/>
    </row>
    <row r="62" spans="1:21" s="53" customFormat="1" ht="12.75">
      <c r="A62" s="54">
        <v>1</v>
      </c>
      <c r="B62" s="64" t="s">
        <v>325</v>
      </c>
      <c r="C62" s="54">
        <v>126</v>
      </c>
      <c r="D62" s="64" t="s">
        <v>334</v>
      </c>
      <c r="E62" s="54">
        <v>3</v>
      </c>
      <c r="F62" s="54"/>
      <c r="G62" s="54"/>
      <c r="H62" s="65" t="s">
        <v>538</v>
      </c>
      <c r="I62" s="65" t="s">
        <v>544</v>
      </c>
      <c r="J62" s="65"/>
      <c r="K62" s="54">
        <f ca="1">OFFSET(grille!B$2,0,competences!E62,1,1)</f>
        <v>3</v>
      </c>
      <c r="L62" s="54">
        <f ca="1">OFFSET(grille!B$3,0,competences!E62,1,1)</f>
        <v>6</v>
      </c>
      <c r="M62" s="66">
        <f ca="1">OFFSET(grille!B$4,0,competences!E62,1,1)</f>
        <v>10</v>
      </c>
      <c r="N62" s="54">
        <f ca="1">OFFSET(grille!B$5,0,competences!E62,1,1)</f>
        <v>15</v>
      </c>
      <c r="O62" s="54">
        <f ca="1">OFFSET(grille!B$6,0,competences!E62,1,1)</f>
        <v>20</v>
      </c>
      <c r="P62" s="83" t="s">
        <v>510</v>
      </c>
      <c r="Q62" s="178" t="e">
        <f>#REF!+#REF!</f>
        <v>#REF!</v>
      </c>
      <c r="R62"/>
      <c r="U62" s="81"/>
    </row>
    <row r="63" spans="1:21" s="53" customFormat="1" ht="12.75">
      <c r="A63" s="54">
        <v>0</v>
      </c>
      <c r="B63" s="64" t="s">
        <v>325</v>
      </c>
      <c r="C63" s="54">
        <v>27</v>
      </c>
      <c r="D63" s="64" t="s">
        <v>327</v>
      </c>
      <c r="E63" s="54">
        <v>4</v>
      </c>
      <c r="F63" s="54"/>
      <c r="G63" s="54"/>
      <c r="H63" s="65" t="s">
        <v>538</v>
      </c>
      <c r="I63" s="65" t="s">
        <v>565</v>
      </c>
      <c r="J63" s="65"/>
      <c r="K63" s="54">
        <f ca="1">OFFSET(grille!B$2,0,competences!E63,1,1)</f>
        <v>4</v>
      </c>
      <c r="L63" s="54">
        <f ca="1">OFFSET(grille!B$3,0,competences!E63,1,1)</f>
        <v>8</v>
      </c>
      <c r="M63" s="66">
        <f ca="1">OFFSET(grille!B$4,0,competences!E63,1,1)</f>
        <v>13</v>
      </c>
      <c r="N63" s="54">
        <f ca="1">OFFSET(grille!B$5,0,competences!E63,1,1)</f>
        <v>19</v>
      </c>
      <c r="O63" s="54">
        <f ca="1">OFFSET(grille!B$6,0,competences!E63,1,1)</f>
        <v>25</v>
      </c>
      <c r="P63" s="83" t="s">
        <v>445</v>
      </c>
      <c r="Q63" s="178" t="e">
        <f>#REF!+#REF!</f>
        <v>#REF!</v>
      </c>
      <c r="R63"/>
      <c r="U63" s="81"/>
    </row>
    <row r="64" spans="1:21" s="53" customFormat="1" ht="12.75">
      <c r="A64" s="54">
        <v>1</v>
      </c>
      <c r="B64" s="64" t="s">
        <v>205</v>
      </c>
      <c r="C64" s="54">
        <v>127</v>
      </c>
      <c r="D64" s="64" t="s">
        <v>207</v>
      </c>
      <c r="E64" s="54">
        <v>28</v>
      </c>
      <c r="F64" s="54"/>
      <c r="G64" s="54"/>
      <c r="H64" s="65" t="s">
        <v>538</v>
      </c>
      <c r="I64" s="65" t="s">
        <v>545</v>
      </c>
      <c r="J64" s="65"/>
      <c r="K64" s="54">
        <f ca="1">OFFSET(grille!B$2,0,competences!E64,1,1)</f>
        <v>28</v>
      </c>
      <c r="L64" s="54">
        <f ca="1">OFFSET(grille!B$3,0,competences!E64,1,1)</f>
        <v>56</v>
      </c>
      <c r="M64" s="66">
        <f ca="1">OFFSET(grille!B$4,0,competences!E64,1,1)</f>
        <v>84</v>
      </c>
      <c r="N64" s="54">
        <f ca="1">OFFSET(grille!B$5,0,competences!E64,1,1)</f>
        <v>91</v>
      </c>
      <c r="O64" s="54">
        <f ca="1">OFFSET(grille!B$6,0,competences!E64,1,1)</f>
        <v>98</v>
      </c>
      <c r="P64" s="83" t="s">
        <v>477</v>
      </c>
      <c r="Q64" s="178" t="e">
        <f>#REF!+#REF!</f>
        <v>#REF!</v>
      </c>
      <c r="R64"/>
      <c r="U64" s="81"/>
    </row>
    <row r="65" spans="1:21" s="53" customFormat="1" ht="12.75">
      <c r="A65" s="54">
        <v>0</v>
      </c>
      <c r="B65" s="64" t="s">
        <v>241</v>
      </c>
      <c r="C65" s="54">
        <v>28</v>
      </c>
      <c r="D65" s="64" t="s">
        <v>245</v>
      </c>
      <c r="E65" s="54">
        <v>10</v>
      </c>
      <c r="F65" s="54"/>
      <c r="G65" s="54"/>
      <c r="H65" s="65" t="s">
        <v>564</v>
      </c>
      <c r="I65" s="65" t="s">
        <v>534</v>
      </c>
      <c r="J65" s="65"/>
      <c r="K65" s="54">
        <f ca="1">OFFSET(grille!B$2,0,competences!E65,1,1)</f>
        <v>10</v>
      </c>
      <c r="L65" s="54">
        <f ca="1">OFFSET(grille!B$3,0,competences!E65,1,1)</f>
        <v>20</v>
      </c>
      <c r="M65" s="66">
        <f ca="1">OFFSET(grille!B$4,0,competences!E65,1,1)</f>
        <v>31</v>
      </c>
      <c r="N65" s="54">
        <f ca="1">OFFSET(grille!B$5,0,competences!E65,1,1)</f>
        <v>43</v>
      </c>
      <c r="O65" s="54">
        <f ca="1">OFFSET(grille!B$6,0,competences!E65,1,1)</f>
        <v>55</v>
      </c>
      <c r="P65" s="83" t="s">
        <v>457</v>
      </c>
      <c r="Q65" s="178" t="e">
        <f>#REF!+#REF!</f>
        <v>#REF!</v>
      </c>
      <c r="R65" t="s">
        <v>708</v>
      </c>
      <c r="U65" s="81"/>
    </row>
    <row r="66" spans="1:21" s="53" customFormat="1" ht="12.75">
      <c r="A66" s="54">
        <v>0</v>
      </c>
      <c r="B66" s="64" t="s">
        <v>251</v>
      </c>
      <c r="C66" s="54">
        <v>29</v>
      </c>
      <c r="D66" s="64" t="s">
        <v>262</v>
      </c>
      <c r="E66" s="54">
        <v>28</v>
      </c>
      <c r="F66" s="54"/>
      <c r="G66" s="54"/>
      <c r="H66" s="65" t="s">
        <v>565</v>
      </c>
      <c r="I66" s="65" t="s">
        <v>538</v>
      </c>
      <c r="J66" s="65"/>
      <c r="K66" s="54">
        <f ca="1">OFFSET(grille!B$2,0,competences!E66,1,1)</f>
        <v>28</v>
      </c>
      <c r="L66" s="54">
        <f ca="1">OFFSET(grille!B$3,0,competences!E66,1,1)</f>
        <v>56</v>
      </c>
      <c r="M66" s="66">
        <f ca="1">OFFSET(grille!B$4,0,competences!E66,1,1)</f>
        <v>84</v>
      </c>
      <c r="N66" s="54">
        <f ca="1">OFFSET(grille!B$5,0,competences!E66,1,1)</f>
        <v>91</v>
      </c>
      <c r="O66" s="54">
        <f ca="1">OFFSET(grille!B$6,0,competences!E66,1,1)</f>
        <v>98</v>
      </c>
      <c r="P66" s="83" t="s">
        <v>458</v>
      </c>
      <c r="Q66" s="178" t="e">
        <f>#REF!+#REF!</f>
        <v>#REF!</v>
      </c>
      <c r="R66" t="s">
        <v>709</v>
      </c>
      <c r="U66" s="81"/>
    </row>
    <row r="67" spans="1:21" s="53" customFormat="1" ht="12.75">
      <c r="A67" s="54">
        <v>0</v>
      </c>
      <c r="B67" s="64" t="s">
        <v>205</v>
      </c>
      <c r="C67" s="54">
        <v>34</v>
      </c>
      <c r="D67" s="64" t="s">
        <v>218</v>
      </c>
      <c r="E67" s="54">
        <v>21</v>
      </c>
      <c r="F67" s="54"/>
      <c r="G67" s="54"/>
      <c r="H67" s="65" t="s">
        <v>534</v>
      </c>
      <c r="I67" s="65" t="s">
        <v>567</v>
      </c>
      <c r="J67" s="65"/>
      <c r="K67" s="54">
        <f ca="1">OFFSET(grille!B$2,0,competences!E67,1,1)</f>
        <v>21</v>
      </c>
      <c r="L67" s="54">
        <f ca="1">OFFSET(grille!B$3,0,competences!E67,1,1)</f>
        <v>42</v>
      </c>
      <c r="M67" s="66">
        <f ca="1">OFFSET(grille!B$4,0,competences!E67,1,1)</f>
        <v>63</v>
      </c>
      <c r="N67" s="54">
        <f ca="1">OFFSET(grille!B$5,0,competences!E67,1,1)</f>
        <v>76</v>
      </c>
      <c r="O67" s="54">
        <f ca="1">OFFSET(grille!B$6,0,competences!E67,1,1)</f>
        <v>90</v>
      </c>
      <c r="P67" s="83" t="s">
        <v>463</v>
      </c>
      <c r="Q67" s="178" t="e">
        <f>#REF!+#REF!</f>
        <v>#REF!</v>
      </c>
      <c r="R67"/>
      <c r="U67" s="81"/>
    </row>
    <row r="68" spans="1:21" s="53" customFormat="1" ht="12.75">
      <c r="A68" s="54">
        <v>0</v>
      </c>
      <c r="B68" s="64" t="s">
        <v>205</v>
      </c>
      <c r="C68" s="54">
        <v>33</v>
      </c>
      <c r="D68" s="64" t="s">
        <v>217</v>
      </c>
      <c r="E68" s="54">
        <v>34</v>
      </c>
      <c r="F68" s="54"/>
      <c r="G68" s="54"/>
      <c r="H68" s="65" t="s">
        <v>534</v>
      </c>
      <c r="I68" s="65" t="s">
        <v>570</v>
      </c>
      <c r="J68" s="65"/>
      <c r="K68" s="54">
        <f ca="1">OFFSET(grille!B$2,0,competences!E68,1,1)</f>
        <v>34</v>
      </c>
      <c r="L68" s="54">
        <f ca="1">OFFSET(grille!B$3,0,competences!E68,1,1)</f>
        <v>62</v>
      </c>
      <c r="M68" s="66">
        <f ca="1">OFFSET(grille!B$4,0,competences!E68,1,1)</f>
        <v>91</v>
      </c>
      <c r="N68" s="54">
        <f ca="1">OFFSET(grille!B$5,0,competences!E68,1,1)</f>
        <v>95</v>
      </c>
      <c r="O68" s="54">
        <f ca="1">OFFSET(grille!B$6,0,competences!E68,1,1)</f>
        <v>99</v>
      </c>
      <c r="P68" s="83" t="s">
        <v>462</v>
      </c>
      <c r="Q68" s="178" t="e">
        <f>#REF!+#REF!</f>
        <v>#REF!</v>
      </c>
      <c r="R68" t="s">
        <v>710</v>
      </c>
      <c r="U68" s="81"/>
    </row>
    <row r="69" spans="1:21" s="53" customFormat="1" ht="12.75">
      <c r="A69" s="54">
        <v>0</v>
      </c>
      <c r="B69" s="64" t="s">
        <v>205</v>
      </c>
      <c r="C69" s="54">
        <v>31</v>
      </c>
      <c r="D69" s="64" t="s">
        <v>215</v>
      </c>
      <c r="E69" s="54">
        <v>38</v>
      </c>
      <c r="F69" s="54"/>
      <c r="G69" s="54"/>
      <c r="H69" s="65" t="s">
        <v>534</v>
      </c>
      <c r="I69" s="65" t="s">
        <v>568</v>
      </c>
      <c r="J69" s="65"/>
      <c r="K69" s="54">
        <f ca="1">OFFSET(grille!B$2,0,competences!E69,1,1)</f>
        <v>38</v>
      </c>
      <c r="L69" s="54">
        <f ca="1">OFFSET(grille!B$3,0,competences!E69,1,1)</f>
        <v>65</v>
      </c>
      <c r="M69" s="66">
        <f ca="1">OFFSET(grille!B$4,0,competences!E69,1,1)</f>
        <v>93</v>
      </c>
      <c r="N69" s="54">
        <f ca="1">OFFSET(grille!B$5,0,competences!E69,1,1)</f>
        <v>96</v>
      </c>
      <c r="O69" s="54">
        <f ca="1">OFFSET(grille!B$6,0,competences!E69,1,1)</f>
        <v>99</v>
      </c>
      <c r="P69" s="83" t="s">
        <v>460</v>
      </c>
      <c r="Q69" s="178" t="e">
        <f>#REF!+#REF!</f>
        <v>#REF!</v>
      </c>
      <c r="R69" t="s">
        <v>711</v>
      </c>
      <c r="U69" s="81"/>
    </row>
    <row r="70" spans="1:21" s="53" customFormat="1" ht="12.75">
      <c r="A70" s="54">
        <v>0</v>
      </c>
      <c r="B70" s="64" t="s">
        <v>205</v>
      </c>
      <c r="C70" s="54">
        <v>32</v>
      </c>
      <c r="D70" s="64" t="s">
        <v>216</v>
      </c>
      <c r="E70" s="54">
        <v>20</v>
      </c>
      <c r="F70" s="54"/>
      <c r="G70" s="54"/>
      <c r="H70" s="65" t="s">
        <v>534</v>
      </c>
      <c r="I70" s="65" t="s">
        <v>569</v>
      </c>
      <c r="J70" s="65"/>
      <c r="K70" s="54">
        <f ca="1">OFFSET(grille!B$2,0,competences!E70,1,1)</f>
        <v>20</v>
      </c>
      <c r="L70" s="54">
        <f ca="1">OFFSET(grille!B$3,0,competences!E70,1,1)</f>
        <v>40</v>
      </c>
      <c r="M70" s="66">
        <f ca="1">OFFSET(grille!B$4,0,competences!E70,1,1)</f>
        <v>60</v>
      </c>
      <c r="N70" s="54">
        <f ca="1">OFFSET(grille!B$5,0,competences!E70,1,1)</f>
        <v>74</v>
      </c>
      <c r="O70" s="54">
        <f ca="1">OFFSET(grille!B$6,0,competences!E70,1,1)</f>
        <v>88</v>
      </c>
      <c r="P70" s="83" t="s">
        <v>461</v>
      </c>
      <c r="Q70" s="178" t="e">
        <f>#REF!+#REF!</f>
        <v>#REF!</v>
      </c>
      <c r="R70" t="s">
        <v>712</v>
      </c>
      <c r="U70" s="81"/>
    </row>
    <row r="71" spans="1:21" s="53" customFormat="1" ht="12.75">
      <c r="A71" s="54">
        <v>0</v>
      </c>
      <c r="B71" s="64" t="s">
        <v>251</v>
      </c>
      <c r="C71" s="54">
        <v>30</v>
      </c>
      <c r="D71" s="64" t="s">
        <v>263</v>
      </c>
      <c r="E71" s="54">
        <v>20</v>
      </c>
      <c r="F71" s="54"/>
      <c r="G71" s="54"/>
      <c r="H71" s="65" t="s">
        <v>540</v>
      </c>
      <c r="I71" s="65" t="s">
        <v>539</v>
      </c>
      <c r="J71" s="65"/>
      <c r="K71" s="54">
        <f ca="1">OFFSET(grille!B$2,0,competences!E71,1,1)</f>
        <v>20</v>
      </c>
      <c r="L71" s="54">
        <f ca="1">OFFSET(grille!B$3,0,competences!E71,1,1)</f>
        <v>40</v>
      </c>
      <c r="M71" s="66">
        <f ca="1">OFFSET(grille!B$4,0,competences!E71,1,1)</f>
        <v>60</v>
      </c>
      <c r="N71" s="54">
        <f ca="1">OFFSET(grille!B$5,0,competences!E71,1,1)</f>
        <v>74</v>
      </c>
      <c r="O71" s="54">
        <f ca="1">OFFSET(grille!B$6,0,competences!E71,1,1)</f>
        <v>88</v>
      </c>
      <c r="P71" s="83" t="s">
        <v>459</v>
      </c>
      <c r="Q71" s="178" t="e">
        <f>#REF!+#REF!</f>
        <v>#REF!</v>
      </c>
      <c r="R71" t="s">
        <v>713</v>
      </c>
      <c r="U71" s="81"/>
    </row>
    <row r="72" spans="1:21" s="53" customFormat="1" ht="12.75">
      <c r="A72" s="54">
        <v>2</v>
      </c>
      <c r="B72" s="64" t="s">
        <v>372</v>
      </c>
      <c r="C72" s="54">
        <v>157</v>
      </c>
      <c r="D72" s="64" t="s">
        <v>382</v>
      </c>
      <c r="E72" s="54">
        <v>7</v>
      </c>
      <c r="F72" s="54"/>
      <c r="G72" s="54"/>
      <c r="H72" s="65" t="s">
        <v>537</v>
      </c>
      <c r="I72" s="65" t="s">
        <v>538</v>
      </c>
      <c r="J72" s="65"/>
      <c r="K72" s="54">
        <f ca="1">OFFSET(grille!B$2,0,competences!E72,1,1)</f>
        <v>7</v>
      </c>
      <c r="L72" s="54">
        <f ca="1">OFFSET(grille!B$3,0,competences!E72,1,1)</f>
        <v>14</v>
      </c>
      <c r="M72" s="66">
        <f ca="1">OFFSET(grille!B$4,0,competences!E72,1,1)</f>
        <v>22</v>
      </c>
      <c r="N72" s="54">
        <f ca="1">OFFSET(grille!B$5,0,competences!E72,1,1)</f>
        <v>31</v>
      </c>
      <c r="O72" s="54">
        <f ca="1">OFFSET(grille!B$6,0,competences!E72,1,1)</f>
        <v>41</v>
      </c>
      <c r="P72" s="83" t="s">
        <v>481</v>
      </c>
      <c r="Q72" s="178" t="e">
        <f>#REF!+#REF!</f>
        <v>#REF!</v>
      </c>
      <c r="R72"/>
      <c r="U72" s="81"/>
    </row>
    <row r="73" spans="1:21" s="53" customFormat="1" ht="12.75">
      <c r="A73" s="54">
        <v>3</v>
      </c>
      <c r="B73" s="64" t="s">
        <v>325</v>
      </c>
      <c r="C73" s="54">
        <v>173</v>
      </c>
      <c r="D73" s="64" t="s">
        <v>342</v>
      </c>
      <c r="E73" s="54">
        <v>21</v>
      </c>
      <c r="F73" s="54"/>
      <c r="G73" s="54"/>
      <c r="H73" s="65" t="s">
        <v>538</v>
      </c>
      <c r="I73" s="65" t="s">
        <v>537</v>
      </c>
      <c r="J73" s="65"/>
      <c r="K73" s="54">
        <f ca="1">OFFSET(grille!B$2,0,competences!E73,1,1)</f>
        <v>21</v>
      </c>
      <c r="L73" s="54">
        <f ca="1">OFFSET(grille!B$3,0,competences!E73,1,1)</f>
        <v>42</v>
      </c>
      <c r="M73" s="66">
        <f ca="1">OFFSET(grille!B$4,0,competences!E73,1,1)</f>
        <v>63</v>
      </c>
      <c r="N73" s="54">
        <f ca="1">OFFSET(grille!B$5,0,competences!E73,1,1)</f>
        <v>76</v>
      </c>
      <c r="O73" s="54">
        <f ca="1">OFFSET(grille!B$6,0,competences!E73,1,1)</f>
        <v>90</v>
      </c>
      <c r="P73" s="83" t="s">
        <v>465</v>
      </c>
      <c r="Q73" s="178" t="e">
        <f>#REF!+#REF!</f>
        <v>#REF!</v>
      </c>
      <c r="R73"/>
      <c r="U73" s="81"/>
    </row>
    <row r="74" spans="1:21" s="53" customFormat="1" ht="12.75">
      <c r="A74" s="54">
        <v>0</v>
      </c>
      <c r="B74" s="64" t="s">
        <v>325</v>
      </c>
      <c r="C74" s="54">
        <v>36</v>
      </c>
      <c r="D74" s="64" t="s">
        <v>328</v>
      </c>
      <c r="E74" s="54">
        <v>31</v>
      </c>
      <c r="F74" s="54"/>
      <c r="G74" s="54"/>
      <c r="H74" s="65" t="s">
        <v>538</v>
      </c>
      <c r="I74" s="65" t="s">
        <v>537</v>
      </c>
      <c r="J74" s="65"/>
      <c r="K74" s="54">
        <f ca="1">OFFSET(grille!B$2,0,competences!E74,1,1)</f>
        <v>31</v>
      </c>
      <c r="L74" s="54">
        <f ca="1">OFFSET(grille!B$3,0,competences!E74,1,1)</f>
        <v>60</v>
      </c>
      <c r="M74" s="66">
        <f ca="1">OFFSET(grille!B$4,0,competences!E74,1,1)</f>
        <v>90</v>
      </c>
      <c r="N74" s="54">
        <f ca="1">OFFSET(grille!B$5,0,competences!E74,1,1)</f>
        <v>94</v>
      </c>
      <c r="O74" s="54">
        <f ca="1">OFFSET(grille!B$6,0,competences!E74,1,1)</f>
        <v>99</v>
      </c>
      <c r="P74" s="83" t="s">
        <v>465</v>
      </c>
      <c r="Q74" s="178" t="e">
        <f>#REF!+#REF!</f>
        <v>#REF!</v>
      </c>
      <c r="R74"/>
      <c r="U74" s="81"/>
    </row>
    <row r="75" spans="1:21" s="53" customFormat="1" ht="12.75">
      <c r="A75" s="54">
        <v>2</v>
      </c>
      <c r="B75" s="64" t="s">
        <v>286</v>
      </c>
      <c r="C75" s="54">
        <v>145</v>
      </c>
      <c r="D75" s="64" t="s">
        <v>308</v>
      </c>
      <c r="E75" s="54">
        <v>7</v>
      </c>
      <c r="F75" s="54"/>
      <c r="G75" s="54"/>
      <c r="H75" s="65" t="s">
        <v>544</v>
      </c>
      <c r="I75" s="65" t="s">
        <v>563</v>
      </c>
      <c r="J75" s="65"/>
      <c r="K75" s="54">
        <f ca="1">OFFSET(grille!B$2,0,competences!E75,1,1)</f>
        <v>7</v>
      </c>
      <c r="L75" s="54">
        <f ca="1">OFFSET(grille!B$3,0,competences!E75,1,1)</f>
        <v>14</v>
      </c>
      <c r="M75" s="66">
        <f ca="1">OFFSET(grille!B$4,0,competences!E75,1,1)</f>
        <v>22</v>
      </c>
      <c r="N75" s="54">
        <f ca="1">OFFSET(grille!B$5,0,competences!E75,1,1)</f>
        <v>31</v>
      </c>
      <c r="O75" s="54">
        <f ca="1">OFFSET(grille!B$6,0,competences!E75,1,1)</f>
        <v>41</v>
      </c>
      <c r="P75" s="83" t="s">
        <v>452</v>
      </c>
      <c r="Q75" s="178" t="e">
        <f>#REF!+#REF!</f>
        <v>#REF!</v>
      </c>
      <c r="R75"/>
      <c r="U75" s="81"/>
    </row>
    <row r="76" spans="1:21" s="53" customFormat="1" ht="12.75">
      <c r="A76" s="54">
        <v>0</v>
      </c>
      <c r="B76" s="64" t="s">
        <v>251</v>
      </c>
      <c r="C76" s="54">
        <v>35</v>
      </c>
      <c r="D76" s="64" t="s">
        <v>264</v>
      </c>
      <c r="E76" s="54">
        <v>32</v>
      </c>
      <c r="F76" s="54"/>
      <c r="G76" s="54"/>
      <c r="H76" s="65" t="s">
        <v>566</v>
      </c>
      <c r="I76" s="65" t="s">
        <v>564</v>
      </c>
      <c r="J76" s="65"/>
      <c r="K76" s="54">
        <f ca="1">OFFSET(grille!B$2,0,competences!E76,1,1)</f>
        <v>32</v>
      </c>
      <c r="L76" s="54">
        <f ca="1">OFFSET(grille!B$3,0,competences!E76,1,1)</f>
        <v>61</v>
      </c>
      <c r="M76" s="66">
        <f ca="1">OFFSET(grille!B$4,0,competences!E76,1,1)</f>
        <v>90</v>
      </c>
      <c r="N76" s="54">
        <f ca="1">OFFSET(grille!B$5,0,competences!E76,1,1)</f>
        <v>94</v>
      </c>
      <c r="O76" s="54">
        <f ca="1">OFFSET(grille!B$6,0,competences!E76,1,1)</f>
        <v>99</v>
      </c>
      <c r="P76" s="83" t="s">
        <v>464</v>
      </c>
      <c r="Q76" s="178" t="e">
        <f>#REF!+#REF!</f>
        <v>#REF!</v>
      </c>
      <c r="R76" t="s">
        <v>714</v>
      </c>
      <c r="U76" s="81"/>
    </row>
    <row r="77" spans="1:21" s="211" customFormat="1" ht="12.75">
      <c r="A77" s="205">
        <v>0</v>
      </c>
      <c r="B77" s="206" t="s">
        <v>251</v>
      </c>
      <c r="C77" s="205">
        <v>37</v>
      </c>
      <c r="D77" s="206" t="s">
        <v>265</v>
      </c>
      <c r="E77" s="205">
        <v>27</v>
      </c>
      <c r="F77" s="205"/>
      <c r="G77" s="205"/>
      <c r="H77" s="207" t="s">
        <v>563</v>
      </c>
      <c r="I77" s="207" t="s">
        <v>571</v>
      </c>
      <c r="J77" s="207"/>
      <c r="K77" s="205">
        <f ca="1">OFFSET(grille!B$2,0,competences!E77,1,1)</f>
        <v>27</v>
      </c>
      <c r="L77" s="205">
        <f ca="1">OFFSET(grille!B$3,0,competences!E77,1,1)</f>
        <v>54</v>
      </c>
      <c r="M77" s="208">
        <f ca="1">OFFSET(grille!B$4,0,competences!E77,1,1)</f>
        <v>81</v>
      </c>
      <c r="N77" s="205">
        <f ca="1">OFFSET(grille!B$5,0,competences!E77,1,1)</f>
        <v>89</v>
      </c>
      <c r="O77" s="205">
        <f ca="1">OFFSET(grille!B$6,0,competences!E77,1,1)</f>
        <v>98</v>
      </c>
      <c r="P77" s="209" t="s">
        <v>466</v>
      </c>
      <c r="Q77" s="210" t="e">
        <f>#REF!+#REF!</f>
        <v>#REF!</v>
      </c>
      <c r="R77"/>
      <c r="U77" s="212"/>
    </row>
    <row r="78" spans="1:21" s="53" customFormat="1" ht="12.75">
      <c r="A78" s="54">
        <v>0</v>
      </c>
      <c r="B78" s="64" t="s">
        <v>205</v>
      </c>
      <c r="C78" s="54">
        <v>38</v>
      </c>
      <c r="D78" s="64" t="s">
        <v>219</v>
      </c>
      <c r="E78" s="54">
        <v>35</v>
      </c>
      <c r="F78" s="54"/>
      <c r="G78" s="54"/>
      <c r="H78" s="65" t="s">
        <v>537</v>
      </c>
      <c r="I78" s="65" t="s">
        <v>540</v>
      </c>
      <c r="J78" s="65"/>
      <c r="K78" s="54">
        <f ca="1">OFFSET(grille!B$2,0,competences!E78,1,1)</f>
        <v>35</v>
      </c>
      <c r="L78" s="54">
        <f ca="1">OFFSET(grille!B$3,0,competences!E78,1,1)</f>
        <v>63</v>
      </c>
      <c r="M78" s="66">
        <f ca="1">OFFSET(grille!B$4,0,competences!E78,1,1)</f>
        <v>92</v>
      </c>
      <c r="N78" s="54">
        <f ca="1">OFFSET(grille!B$5,0,competences!E78,1,1)</f>
        <v>95</v>
      </c>
      <c r="O78" s="54">
        <f ca="1">OFFSET(grille!B$6,0,competences!E78,1,1)</f>
        <v>99</v>
      </c>
      <c r="P78" s="83" t="s">
        <v>467</v>
      </c>
      <c r="Q78" s="178" t="e">
        <f>#REF!+#REF!</f>
        <v>#REF!</v>
      </c>
      <c r="R78" t="s">
        <v>715</v>
      </c>
      <c r="U78" s="81"/>
    </row>
    <row r="79" spans="1:21" s="53" customFormat="1" ht="12.75">
      <c r="A79" s="54">
        <v>0</v>
      </c>
      <c r="B79" s="64" t="s">
        <v>205</v>
      </c>
      <c r="C79" s="54">
        <v>39</v>
      </c>
      <c r="D79" s="64" t="s">
        <v>236</v>
      </c>
      <c r="E79" s="54">
        <v>35</v>
      </c>
      <c r="F79" s="54"/>
      <c r="G79" s="54"/>
      <c r="H79" s="65" t="s">
        <v>538</v>
      </c>
      <c r="I79" s="65" t="s">
        <v>540</v>
      </c>
      <c r="J79" s="65"/>
      <c r="K79" s="54">
        <f ca="1">OFFSET(grille!B$2,0,competences!E79,1,1)</f>
        <v>35</v>
      </c>
      <c r="L79" s="54">
        <f ca="1">OFFSET(grille!B$3,0,competences!E79,1,1)</f>
        <v>63</v>
      </c>
      <c r="M79" s="66">
        <f ca="1">OFFSET(grille!B$4,0,competences!E79,1,1)</f>
        <v>92</v>
      </c>
      <c r="N79" s="54">
        <f ca="1">OFFSET(grille!B$5,0,competences!E79,1,1)</f>
        <v>95</v>
      </c>
      <c r="O79" s="54">
        <f ca="1">OFFSET(grille!B$6,0,competences!E79,1,1)</f>
        <v>99</v>
      </c>
      <c r="P79" s="83" t="s">
        <v>447</v>
      </c>
      <c r="Q79" s="178" t="e">
        <f>#REF!+#REF!</f>
        <v>#REF!</v>
      </c>
      <c r="R79" t="s">
        <v>716</v>
      </c>
      <c r="U79" s="81"/>
    </row>
    <row r="80" spans="1:21" s="53" customFormat="1" ht="12.75">
      <c r="A80" s="54">
        <v>0</v>
      </c>
      <c r="B80" s="64" t="s">
        <v>251</v>
      </c>
      <c r="C80" s="54">
        <v>40</v>
      </c>
      <c r="D80" s="64" t="s">
        <v>266</v>
      </c>
      <c r="E80" s="54">
        <v>11</v>
      </c>
      <c r="F80" s="54"/>
      <c r="G80" s="54"/>
      <c r="H80" s="65" t="s">
        <v>563</v>
      </c>
      <c r="I80" s="65" t="s">
        <v>565</v>
      </c>
      <c r="J80" s="65"/>
      <c r="K80" s="54">
        <f ca="1">OFFSET(grille!B$2,0,competences!E80,1,1)</f>
        <v>11</v>
      </c>
      <c r="L80" s="54">
        <f ca="1">OFFSET(grille!B$3,0,competences!E80,1,1)</f>
        <v>22</v>
      </c>
      <c r="M80" s="66">
        <f ca="1">OFFSET(grille!B$4,0,competences!E80,1,1)</f>
        <v>34</v>
      </c>
      <c r="N80" s="54">
        <f ca="1">OFFSET(grille!B$5,0,competences!E80,1,1)</f>
        <v>46</v>
      </c>
      <c r="O80" s="54">
        <f ca="1">OFFSET(grille!B$6,0,competences!E80,1,1)</f>
        <v>59</v>
      </c>
      <c r="P80" s="83" t="s">
        <v>468</v>
      </c>
      <c r="Q80" s="178" t="e">
        <f>#REF!+#REF!</f>
        <v>#REF!</v>
      </c>
      <c r="R80" t="s">
        <v>717</v>
      </c>
      <c r="U80" s="81"/>
    </row>
    <row r="81" spans="1:21" s="53" customFormat="1" ht="12.75">
      <c r="A81" s="54">
        <v>0</v>
      </c>
      <c r="B81" s="64" t="s">
        <v>241</v>
      </c>
      <c r="C81" s="54">
        <v>41</v>
      </c>
      <c r="D81" s="64" t="s">
        <v>246</v>
      </c>
      <c r="E81" s="54">
        <v>21</v>
      </c>
      <c r="F81" s="54"/>
      <c r="G81" s="54"/>
      <c r="H81" s="65" t="s">
        <v>565</v>
      </c>
      <c r="I81" s="65" t="s">
        <v>571</v>
      </c>
      <c r="J81" s="65"/>
      <c r="K81" s="54">
        <f ca="1">OFFSET(grille!B$2,0,competences!E81,1,1)</f>
        <v>21</v>
      </c>
      <c r="L81" s="54">
        <f ca="1">OFFSET(grille!B$3,0,competences!E81,1,1)</f>
        <v>42</v>
      </c>
      <c r="M81" s="66">
        <f ca="1">OFFSET(grille!B$4,0,competences!E81,1,1)</f>
        <v>63</v>
      </c>
      <c r="N81" s="54">
        <f ca="1">OFFSET(grille!B$5,0,competences!E81,1,1)</f>
        <v>76</v>
      </c>
      <c r="O81" s="54">
        <f ca="1">OFFSET(grille!B$6,0,competences!E81,1,1)</f>
        <v>90</v>
      </c>
      <c r="P81" s="83" t="s">
        <v>469</v>
      </c>
      <c r="Q81" s="178" t="e">
        <f>#REF!+#REF!</f>
        <v>#REF!</v>
      </c>
      <c r="R81"/>
      <c r="U81" s="81"/>
    </row>
    <row r="82" spans="1:21" s="53" customFormat="1" ht="12.75">
      <c r="A82" s="54">
        <v>5</v>
      </c>
      <c r="B82" s="64" t="s">
        <v>325</v>
      </c>
      <c r="C82" s="54">
        <v>201</v>
      </c>
      <c r="D82" s="64" t="s">
        <v>345</v>
      </c>
      <c r="E82" s="54">
        <v>31</v>
      </c>
      <c r="F82" s="54"/>
      <c r="G82" s="54"/>
      <c r="H82" s="65" t="s">
        <v>538</v>
      </c>
      <c r="I82" s="65" t="s">
        <v>564</v>
      </c>
      <c r="J82" s="65"/>
      <c r="K82" s="54">
        <f ca="1">OFFSET(grille!B$2,0,competences!E82,1,1)</f>
        <v>31</v>
      </c>
      <c r="L82" s="54">
        <f ca="1">OFFSET(grille!B$3,0,competences!E82,1,1)</f>
        <v>60</v>
      </c>
      <c r="M82" s="66">
        <f ca="1">OFFSET(grille!B$4,0,competences!E82,1,1)</f>
        <v>90</v>
      </c>
      <c r="N82" s="54">
        <f ca="1">OFFSET(grille!B$5,0,competences!E82,1,1)</f>
        <v>94</v>
      </c>
      <c r="O82" s="54">
        <f ca="1">OFFSET(grille!B$6,0,competences!E82,1,1)</f>
        <v>99</v>
      </c>
      <c r="P82" s="83" t="s">
        <v>514</v>
      </c>
      <c r="Q82" s="178" t="e">
        <f>#REF!+#REF!</f>
        <v>#REF!</v>
      </c>
      <c r="R82"/>
      <c r="U82" s="81"/>
    </row>
    <row r="83" spans="1:21" s="53" customFormat="1" ht="12.75">
      <c r="A83" s="54">
        <v>0</v>
      </c>
      <c r="B83" s="64" t="s">
        <v>286</v>
      </c>
      <c r="C83" s="54">
        <v>42</v>
      </c>
      <c r="D83" s="64" t="s">
        <v>290</v>
      </c>
      <c r="E83" s="54">
        <v>29</v>
      </c>
      <c r="F83" s="54"/>
      <c r="G83" s="54"/>
      <c r="H83" s="65" t="s">
        <v>564</v>
      </c>
      <c r="I83" s="65" t="s">
        <v>545</v>
      </c>
      <c r="J83" s="65"/>
      <c r="K83" s="54">
        <f ca="1">OFFSET(grille!B$2,0,competences!E83,1,1)</f>
        <v>29</v>
      </c>
      <c r="L83" s="54">
        <f ca="1">OFFSET(grille!B$3,0,competences!E83,1,1)</f>
        <v>58</v>
      </c>
      <c r="M83" s="66">
        <f ca="1">OFFSET(grille!B$4,0,competences!E83,1,1)</f>
        <v>87</v>
      </c>
      <c r="N83" s="54">
        <f ca="1">OFFSET(grille!B$5,0,competences!E83,1,1)</f>
        <v>92</v>
      </c>
      <c r="O83" s="54">
        <f ca="1">OFFSET(grille!B$6,0,competences!E83,1,1)</f>
        <v>98</v>
      </c>
      <c r="P83" s="83" t="s">
        <v>454</v>
      </c>
      <c r="Q83" s="178" t="e">
        <f>#REF!+#REF!</f>
        <v>#REF!</v>
      </c>
      <c r="R83"/>
      <c r="U83" s="81"/>
    </row>
    <row r="84" spans="1:21" s="53" customFormat="1" ht="12.75">
      <c r="A84" s="54">
        <v>0</v>
      </c>
      <c r="B84" s="64" t="s">
        <v>286</v>
      </c>
      <c r="C84" s="54">
        <v>43</v>
      </c>
      <c r="D84" s="64" t="s">
        <v>291</v>
      </c>
      <c r="E84" s="54">
        <v>31</v>
      </c>
      <c r="F84" s="54"/>
      <c r="G84" s="54"/>
      <c r="H84" s="65" t="s">
        <v>564</v>
      </c>
      <c r="I84" s="65" t="s">
        <v>544</v>
      </c>
      <c r="J84" s="65"/>
      <c r="K84" s="54">
        <f ca="1">OFFSET(grille!B$2,0,competences!E84,1,1)</f>
        <v>31</v>
      </c>
      <c r="L84" s="54">
        <f ca="1">OFFSET(grille!B$3,0,competences!E84,1,1)</f>
        <v>60</v>
      </c>
      <c r="M84" s="66">
        <f ca="1">OFFSET(grille!B$4,0,competences!E84,1,1)</f>
        <v>90</v>
      </c>
      <c r="N84" s="54">
        <f ca="1">OFFSET(grille!B$5,0,competences!E84,1,1)</f>
        <v>94</v>
      </c>
      <c r="O84" s="54">
        <f ca="1">OFFSET(grille!B$6,0,competences!E84,1,1)</f>
        <v>99</v>
      </c>
      <c r="P84" s="83" t="s">
        <v>470</v>
      </c>
      <c r="Q84" s="178" t="e">
        <f>#REF!+#REF!</f>
        <v>#REF!</v>
      </c>
      <c r="R84"/>
      <c r="U84" s="81"/>
    </row>
    <row r="85" spans="1:21" s="53" customFormat="1" ht="12.75">
      <c r="A85" s="54">
        <v>5</v>
      </c>
      <c r="B85" s="64" t="s">
        <v>194</v>
      </c>
      <c r="C85" s="54">
        <v>202</v>
      </c>
      <c r="D85" s="64" t="s">
        <v>195</v>
      </c>
      <c r="E85" s="54">
        <v>8</v>
      </c>
      <c r="F85" s="54"/>
      <c r="G85" s="54"/>
      <c r="H85" s="65" t="s">
        <v>545</v>
      </c>
      <c r="I85" s="65" t="s">
        <v>564</v>
      </c>
      <c r="J85" s="65"/>
      <c r="K85" s="54">
        <f ca="1">OFFSET(grille!B$2,0,competences!E85,1,1)</f>
        <v>8</v>
      </c>
      <c r="L85" s="54">
        <f ca="1">OFFSET(grille!B$3,0,competences!E85,1,1)</f>
        <v>16</v>
      </c>
      <c r="M85" s="66">
        <f ca="1">OFFSET(grille!B$4,0,competences!E85,1,1)</f>
        <v>25</v>
      </c>
      <c r="N85" s="54">
        <f ca="1">OFFSET(grille!B$5,0,competences!E85,1,1)</f>
        <v>35</v>
      </c>
      <c r="O85" s="54">
        <f ca="1">OFFSET(grille!B$6,0,competences!E85,1,1)</f>
        <v>46</v>
      </c>
      <c r="P85" s="83" t="s">
        <v>519</v>
      </c>
      <c r="Q85" s="178" t="e">
        <f>#REF!+#REF!</f>
        <v>#REF!</v>
      </c>
      <c r="R85"/>
      <c r="U85" s="81"/>
    </row>
    <row r="86" spans="1:21" s="53" customFormat="1" ht="12.75">
      <c r="A86" s="54">
        <v>0</v>
      </c>
      <c r="B86" s="64" t="s">
        <v>205</v>
      </c>
      <c r="C86" s="54">
        <v>44</v>
      </c>
      <c r="D86" s="64" t="s">
        <v>228</v>
      </c>
      <c r="E86" s="54">
        <v>30</v>
      </c>
      <c r="F86" s="54"/>
      <c r="G86" s="54"/>
      <c r="H86" s="65" t="s">
        <v>538</v>
      </c>
      <c r="I86" s="65" t="s">
        <v>540</v>
      </c>
      <c r="J86" s="65"/>
      <c r="K86" s="54">
        <f ca="1">OFFSET(grille!B$2,0,competences!E86,1,1)</f>
        <v>30</v>
      </c>
      <c r="L86" s="54">
        <f ca="1">OFFSET(grille!B$3,0,competences!E86,1,1)</f>
        <v>60</v>
      </c>
      <c r="M86" s="66">
        <f ca="1">OFFSET(grille!B$4,0,competences!E86,1,1)</f>
        <v>90</v>
      </c>
      <c r="N86" s="54">
        <f ca="1">OFFSET(grille!B$5,0,competences!E86,1,1)</f>
        <v>94</v>
      </c>
      <c r="O86" s="54">
        <f ca="1">OFFSET(grille!B$6,0,competences!E86,1,1)</f>
        <v>99</v>
      </c>
      <c r="P86" s="83" t="s">
        <v>447</v>
      </c>
      <c r="Q86" s="178" t="e">
        <f>#REF!+#REF!</f>
        <v>#REF!</v>
      </c>
      <c r="R86"/>
      <c r="U86" s="81"/>
    </row>
    <row r="87" spans="1:21" s="53" customFormat="1" ht="12.75">
      <c r="A87" s="54">
        <v>2</v>
      </c>
      <c r="B87" s="64" t="s">
        <v>286</v>
      </c>
      <c r="C87" s="54">
        <v>146</v>
      </c>
      <c r="D87" s="64" t="s">
        <v>309</v>
      </c>
      <c r="E87" s="54">
        <v>33</v>
      </c>
      <c r="F87" s="54"/>
      <c r="G87" s="54"/>
      <c r="H87" s="65" t="s">
        <v>538</v>
      </c>
      <c r="I87" s="65" t="s">
        <v>545</v>
      </c>
      <c r="J87" s="65"/>
      <c r="K87" s="54">
        <f ca="1">OFFSET(grille!B$2,0,competences!E87,1,1)</f>
        <v>33</v>
      </c>
      <c r="L87" s="54">
        <f ca="1">OFFSET(grille!B$3,0,competences!E87,1,1)</f>
        <v>62</v>
      </c>
      <c r="M87" s="66">
        <f ca="1">OFFSET(grille!B$4,0,competences!E87,1,1)</f>
        <v>91</v>
      </c>
      <c r="N87" s="54">
        <f ca="1">OFFSET(grille!B$5,0,competences!E87,1,1)</f>
        <v>95</v>
      </c>
      <c r="O87" s="54">
        <f ca="1">OFFSET(grille!B$6,0,competences!E87,1,1)</f>
        <v>99</v>
      </c>
      <c r="P87" s="83" t="s">
        <v>477</v>
      </c>
      <c r="Q87" s="178" t="e">
        <f>#REF!+#REF!</f>
        <v>#REF!</v>
      </c>
      <c r="R87"/>
      <c r="U87" s="81"/>
    </row>
    <row r="88" spans="1:21" s="53" customFormat="1" ht="12.75">
      <c r="A88" s="54">
        <v>3</v>
      </c>
      <c r="B88" s="64" t="s">
        <v>325</v>
      </c>
      <c r="C88" s="54">
        <v>174</v>
      </c>
      <c r="D88" s="64" t="s">
        <v>343</v>
      </c>
      <c r="E88" s="54">
        <v>32</v>
      </c>
      <c r="F88" s="54"/>
      <c r="G88" s="54"/>
      <c r="H88" s="65" t="s">
        <v>538</v>
      </c>
      <c r="I88" s="65" t="s">
        <v>564</v>
      </c>
      <c r="J88" s="65"/>
      <c r="K88" s="54">
        <f ca="1">OFFSET(grille!B$2,0,competences!E88,1,1)</f>
        <v>32</v>
      </c>
      <c r="L88" s="54">
        <f ca="1">OFFSET(grille!B$3,0,competences!E88,1,1)</f>
        <v>61</v>
      </c>
      <c r="M88" s="66">
        <f ca="1">OFFSET(grille!B$4,0,competences!E88,1,1)</f>
        <v>90</v>
      </c>
      <c r="N88" s="54">
        <f ca="1">OFFSET(grille!B$5,0,competences!E88,1,1)</f>
        <v>94</v>
      </c>
      <c r="O88" s="54">
        <f ca="1">OFFSET(grille!B$6,0,competences!E88,1,1)</f>
        <v>99</v>
      </c>
      <c r="P88" s="83" t="s">
        <v>514</v>
      </c>
      <c r="Q88" s="178" t="e">
        <f>#REF!+#REF!</f>
        <v>#REF!</v>
      </c>
      <c r="R88" t="s">
        <v>718</v>
      </c>
      <c r="U88" s="81"/>
    </row>
    <row r="89" spans="1:21" s="53" customFormat="1" ht="12.75">
      <c r="A89" s="54">
        <v>3</v>
      </c>
      <c r="B89" s="64" t="s">
        <v>372</v>
      </c>
      <c r="C89" s="54">
        <v>170</v>
      </c>
      <c r="D89" s="64" t="s">
        <v>385</v>
      </c>
      <c r="E89" s="54">
        <v>20</v>
      </c>
      <c r="F89" s="54"/>
      <c r="G89" s="54"/>
      <c r="H89" s="65" t="s">
        <v>564</v>
      </c>
      <c r="I89" s="65" t="s">
        <v>537</v>
      </c>
      <c r="J89" s="65"/>
      <c r="K89" s="54">
        <f ca="1">OFFSET(grille!B$2,0,competences!E89,1,1)</f>
        <v>20</v>
      </c>
      <c r="L89" s="54">
        <f ca="1">OFFSET(grille!B$3,0,competences!E89,1,1)</f>
        <v>40</v>
      </c>
      <c r="M89" s="66">
        <f ca="1">OFFSET(grille!B$4,0,competences!E89,1,1)</f>
        <v>60</v>
      </c>
      <c r="N89" s="54">
        <f ca="1">OFFSET(grille!B$5,0,competences!E89,1,1)</f>
        <v>74</v>
      </c>
      <c r="O89" s="54">
        <f ca="1">OFFSET(grille!B$6,0,competences!E89,1,1)</f>
        <v>88</v>
      </c>
      <c r="P89" s="83" t="s">
        <v>517</v>
      </c>
      <c r="Q89" s="178" t="e">
        <f>#REF!+#REF!</f>
        <v>#REF!</v>
      </c>
      <c r="R89" t="s">
        <v>719</v>
      </c>
      <c r="U89" s="81"/>
    </row>
    <row r="90" spans="1:21" s="53" customFormat="1" ht="12.75">
      <c r="A90" s="54">
        <v>0</v>
      </c>
      <c r="B90" s="64" t="s">
        <v>372</v>
      </c>
      <c r="C90" s="54">
        <v>45</v>
      </c>
      <c r="D90" s="64" t="s">
        <v>373</v>
      </c>
      <c r="E90" s="54">
        <v>27</v>
      </c>
      <c r="F90" s="54"/>
      <c r="G90" s="54"/>
      <c r="H90" s="65" t="s">
        <v>538</v>
      </c>
      <c r="I90" s="65" t="s">
        <v>534</v>
      </c>
      <c r="J90" s="65"/>
      <c r="K90" s="54">
        <f ca="1">OFFSET(grille!B$2,0,competences!E90,1,1)</f>
        <v>27</v>
      </c>
      <c r="L90" s="54">
        <f ca="1">OFFSET(grille!B$3,0,competences!E90,1,1)</f>
        <v>54</v>
      </c>
      <c r="M90" s="66">
        <f ca="1">OFFSET(grille!B$4,0,competences!E90,1,1)</f>
        <v>81</v>
      </c>
      <c r="N90" s="54">
        <f ca="1">OFFSET(grille!B$5,0,competences!E90,1,1)</f>
        <v>89</v>
      </c>
      <c r="O90" s="54">
        <f ca="1">OFFSET(grille!B$6,0,competences!E90,1,1)</f>
        <v>98</v>
      </c>
      <c r="P90" s="83" t="s">
        <v>450</v>
      </c>
      <c r="Q90" s="178" t="e">
        <f>#REF!+#REF!</f>
        <v>#REF!</v>
      </c>
      <c r="R90" t="s">
        <v>720</v>
      </c>
      <c r="U90" s="81"/>
    </row>
    <row r="91" spans="1:21" s="53" customFormat="1" ht="12.75">
      <c r="A91" s="54">
        <v>0</v>
      </c>
      <c r="B91" s="64" t="s">
        <v>372</v>
      </c>
      <c r="C91" s="54">
        <v>46</v>
      </c>
      <c r="D91" s="64" t="s">
        <v>374</v>
      </c>
      <c r="E91" s="54">
        <v>25</v>
      </c>
      <c r="F91" s="54"/>
      <c r="G91" s="54"/>
      <c r="H91" s="65" t="s">
        <v>538</v>
      </c>
      <c r="I91" s="65" t="s">
        <v>536</v>
      </c>
      <c r="J91" s="65"/>
      <c r="K91" s="54">
        <f ca="1">OFFSET(grille!B$2,0,competences!E91,1,1)</f>
        <v>25</v>
      </c>
      <c r="L91" s="54">
        <f ca="1">OFFSET(grille!B$3,0,competences!E91,1,1)</f>
        <v>50</v>
      </c>
      <c r="M91" s="66">
        <f ca="1">OFFSET(grille!B$4,0,competences!E91,1,1)</f>
        <v>75</v>
      </c>
      <c r="N91" s="54">
        <f ca="1">OFFSET(grille!B$5,0,competences!E91,1,1)</f>
        <v>85</v>
      </c>
      <c r="O91" s="54">
        <f ca="1">OFFSET(grille!B$6,0,competences!E91,1,1)</f>
        <v>96</v>
      </c>
      <c r="P91" s="83" t="s">
        <v>471</v>
      </c>
      <c r="Q91" s="178" t="e">
        <f>#REF!+#REF!</f>
        <v>#REF!</v>
      </c>
      <c r="R91" t="s">
        <v>721</v>
      </c>
      <c r="U91" s="81"/>
    </row>
    <row r="92" spans="1:21" s="53" customFormat="1" ht="12.75">
      <c r="A92" s="54">
        <v>0</v>
      </c>
      <c r="B92" s="64" t="s">
        <v>372</v>
      </c>
      <c r="C92" s="54">
        <v>47</v>
      </c>
      <c r="D92" s="64" t="s">
        <v>0</v>
      </c>
      <c r="E92" s="54">
        <v>26</v>
      </c>
      <c r="F92" s="54"/>
      <c r="G92" s="54"/>
      <c r="H92" s="65" t="s">
        <v>538</v>
      </c>
      <c r="I92" s="65" t="s">
        <v>537</v>
      </c>
      <c r="J92" s="65"/>
      <c r="K92" s="54">
        <f ca="1">OFFSET(grille!B$2,0,competences!E92,1,1)</f>
        <v>26</v>
      </c>
      <c r="L92" s="54">
        <f ca="1">OFFSET(grille!B$3,0,competences!E92,1,1)</f>
        <v>52</v>
      </c>
      <c r="M92" s="66">
        <f ca="1">OFFSET(grille!B$4,0,competences!E92,1,1)</f>
        <v>78</v>
      </c>
      <c r="N92" s="54">
        <f ca="1">OFFSET(grille!B$5,0,competences!E92,1,1)</f>
        <v>87</v>
      </c>
      <c r="O92" s="54">
        <f ca="1">OFFSET(grille!B$6,0,competences!E92,1,1)</f>
        <v>97</v>
      </c>
      <c r="P92" s="83" t="s">
        <v>465</v>
      </c>
      <c r="Q92" s="178" t="e">
        <f>#REF!+#REF!</f>
        <v>#REF!</v>
      </c>
      <c r="R92"/>
      <c r="U92" s="81"/>
    </row>
    <row r="93" spans="1:21" s="53" customFormat="1" ht="12.75">
      <c r="A93" s="54">
        <v>0</v>
      </c>
      <c r="B93" s="64" t="s">
        <v>205</v>
      </c>
      <c r="C93" s="54">
        <v>48</v>
      </c>
      <c r="D93" s="367" t="s">
        <v>229</v>
      </c>
      <c r="E93" s="366">
        <f>+G93*2</f>
        <v>78</v>
      </c>
      <c r="F93" s="54"/>
      <c r="G93" s="54">
        <v>39</v>
      </c>
      <c r="H93" s="65" t="s">
        <v>536</v>
      </c>
      <c r="I93" s="65" t="s">
        <v>538</v>
      </c>
      <c r="J93" s="65"/>
      <c r="K93" s="54">
        <f ca="1">OFFSET(grille!B$2,0,competences!E93,1,1)</f>
        <v>78</v>
      </c>
      <c r="L93" s="54">
        <f ca="1">OFFSET(grille!B$3,0,competences!E93,1,1)</f>
        <v>74</v>
      </c>
      <c r="M93" s="66">
        <f ca="1">OFFSET(grille!B$4,0,competences!E93,1,1)</f>
        <v>99</v>
      </c>
      <c r="N93" s="54">
        <f ca="1">OFFSET(grille!B$5,0,competences!E93,1,1)</f>
        <v>99</v>
      </c>
      <c r="O93" s="54">
        <f ca="1">OFFSET(grille!B$6,0,competences!E93,1,1)</f>
        <v>99</v>
      </c>
      <c r="P93" s="83" t="s">
        <v>439</v>
      </c>
      <c r="Q93" s="178" t="e">
        <f>#REF!+#REF!</f>
        <v>#REF!</v>
      </c>
      <c r="R93" t="s">
        <v>722</v>
      </c>
      <c r="U93" s="81"/>
    </row>
    <row r="94" spans="1:21" s="53" customFormat="1" ht="12.75">
      <c r="A94" s="54">
        <v>0</v>
      </c>
      <c r="B94" s="64" t="s">
        <v>346</v>
      </c>
      <c r="C94" s="54">
        <v>49</v>
      </c>
      <c r="D94" s="64" t="s">
        <v>350</v>
      </c>
      <c r="E94" s="54">
        <v>35</v>
      </c>
      <c r="F94" s="54"/>
      <c r="G94" s="54"/>
      <c r="H94" s="65" t="s">
        <v>537</v>
      </c>
      <c r="I94" s="65" t="s">
        <v>566</v>
      </c>
      <c r="J94" s="65"/>
      <c r="K94" s="54">
        <f ca="1">OFFSET(grille!B$2,0,competences!E94,1,1)</f>
        <v>35</v>
      </c>
      <c r="L94" s="54">
        <f ca="1">OFFSET(grille!B$3,0,competences!E94,1,1)</f>
        <v>63</v>
      </c>
      <c r="M94" s="66">
        <f ca="1">OFFSET(grille!B$4,0,competences!E94,1,1)</f>
        <v>92</v>
      </c>
      <c r="N94" s="54">
        <f ca="1">OFFSET(grille!B$5,0,competences!E94,1,1)</f>
        <v>95</v>
      </c>
      <c r="O94" s="54">
        <f ca="1">OFFSET(grille!B$6,0,competences!E94,1,1)</f>
        <v>99</v>
      </c>
      <c r="P94" s="83" t="s">
        <v>472</v>
      </c>
      <c r="Q94" s="178" t="e">
        <f>#REF!+#REF!</f>
        <v>#REF!</v>
      </c>
      <c r="R94" t="s">
        <v>723</v>
      </c>
      <c r="U94" s="81"/>
    </row>
    <row r="95" spans="1:21" s="53" customFormat="1" ht="12.75">
      <c r="A95" s="54">
        <v>1</v>
      </c>
      <c r="B95" s="64" t="s">
        <v>286</v>
      </c>
      <c r="C95" s="54">
        <v>128</v>
      </c>
      <c r="D95" s="64" t="s">
        <v>302</v>
      </c>
      <c r="E95" s="54">
        <v>26</v>
      </c>
      <c r="F95" s="54"/>
      <c r="G95" s="54"/>
      <c r="H95" s="65" t="s">
        <v>540</v>
      </c>
      <c r="I95" s="65" t="s">
        <v>564</v>
      </c>
      <c r="J95" s="65"/>
      <c r="K95" s="54">
        <f ca="1">OFFSET(grille!B$2,0,competences!E95,1,1)</f>
        <v>26</v>
      </c>
      <c r="L95" s="54">
        <f ca="1">OFFSET(grille!B$3,0,competences!E95,1,1)</f>
        <v>52</v>
      </c>
      <c r="M95" s="66">
        <f ca="1">OFFSET(grille!B$4,0,competences!E95,1,1)</f>
        <v>78</v>
      </c>
      <c r="N95" s="54">
        <f ca="1">OFFSET(grille!B$5,0,competences!E95,1,1)</f>
        <v>87</v>
      </c>
      <c r="O95" s="54">
        <f ca="1">OFFSET(grille!B$6,0,competences!E95,1,1)</f>
        <v>97</v>
      </c>
      <c r="P95" s="83" t="s">
        <v>511</v>
      </c>
      <c r="Q95" s="178" t="e">
        <f>#REF!+#REF!</f>
        <v>#REF!</v>
      </c>
      <c r="R95"/>
      <c r="U95" s="81"/>
    </row>
    <row r="96" spans="1:21" s="53" customFormat="1" ht="12.75">
      <c r="A96" s="54">
        <v>5</v>
      </c>
      <c r="B96" s="64" t="s">
        <v>286</v>
      </c>
      <c r="C96" s="54">
        <v>203</v>
      </c>
      <c r="D96" s="64" t="s">
        <v>312</v>
      </c>
      <c r="E96" s="54">
        <v>10</v>
      </c>
      <c r="F96" s="54"/>
      <c r="G96" s="54"/>
      <c r="H96" s="65" t="s">
        <v>540</v>
      </c>
      <c r="I96" s="65" t="s">
        <v>564</v>
      </c>
      <c r="J96" s="65"/>
      <c r="K96" s="54">
        <f ca="1">OFFSET(grille!B$2,0,competences!E96,1,1)</f>
        <v>10</v>
      </c>
      <c r="L96" s="54">
        <f ca="1">OFFSET(grille!B$3,0,competences!E96,1,1)</f>
        <v>20</v>
      </c>
      <c r="M96" s="66">
        <f ca="1">OFFSET(grille!B$4,0,competences!E96,1,1)</f>
        <v>31</v>
      </c>
      <c r="N96" s="54">
        <f ca="1">OFFSET(grille!B$5,0,competences!E96,1,1)</f>
        <v>43</v>
      </c>
      <c r="O96" s="54">
        <f ca="1">OFFSET(grille!B$6,0,competences!E96,1,1)</f>
        <v>55</v>
      </c>
      <c r="P96" s="83" t="s">
        <v>511</v>
      </c>
      <c r="Q96" s="178" t="e">
        <f>#REF!+#REF!</f>
        <v>#REF!</v>
      </c>
      <c r="R96"/>
      <c r="U96" s="81"/>
    </row>
    <row r="97" spans="1:21" s="53" customFormat="1" ht="12.75">
      <c r="A97" s="54"/>
      <c r="B97" s="64" t="s">
        <v>677</v>
      </c>
      <c r="C97" s="54"/>
      <c r="D97" s="64" t="s">
        <v>678</v>
      </c>
      <c r="E97" s="54">
        <v>28</v>
      </c>
      <c r="F97" s="54"/>
      <c r="G97" s="54"/>
      <c r="H97" s="342" t="s">
        <v>545</v>
      </c>
      <c r="I97" s="342" t="s">
        <v>563</v>
      </c>
      <c r="J97" s="65"/>
      <c r="K97" s="54">
        <f ca="1">OFFSET(grille!B$2,0,competences!E97,1,1)</f>
        <v>28</v>
      </c>
      <c r="L97" s="54">
        <f ca="1">OFFSET(grille!B$3,0,competences!E97,1,1)</f>
        <v>56</v>
      </c>
      <c r="M97" s="66">
        <f ca="1">OFFSET(grille!B$4,0,competences!E97,1,1)</f>
        <v>84</v>
      </c>
      <c r="N97" s="54">
        <f ca="1">OFFSET(grille!B$5,0,competences!E97,1,1)</f>
        <v>91</v>
      </c>
      <c r="O97" s="54">
        <f ca="1">OFFSET(grille!B$6,0,competences!E97,1,1)</f>
        <v>98</v>
      </c>
      <c r="P97" s="83" t="s">
        <v>473</v>
      </c>
      <c r="Q97" s="178"/>
      <c r="R97"/>
      <c r="U97" s="81"/>
    </row>
    <row r="98" spans="1:21" s="53" customFormat="1" ht="12.75">
      <c r="A98" s="54">
        <v>0</v>
      </c>
      <c r="B98" s="64" t="s">
        <v>205</v>
      </c>
      <c r="C98" s="54">
        <v>51</v>
      </c>
      <c r="D98" s="64" t="s">
        <v>230</v>
      </c>
      <c r="E98" s="54">
        <v>32</v>
      </c>
      <c r="F98" s="54"/>
      <c r="G98" s="54"/>
      <c r="H98" s="65" t="s">
        <v>534</v>
      </c>
      <c r="I98" s="65" t="s">
        <v>564</v>
      </c>
      <c r="J98" s="65"/>
      <c r="K98" s="54">
        <f ca="1">OFFSET(grille!B$2,0,competences!E98,1,1)</f>
        <v>32</v>
      </c>
      <c r="L98" s="54">
        <f ca="1">OFFSET(grille!B$3,0,competences!E98,1,1)</f>
        <v>61</v>
      </c>
      <c r="M98" s="66">
        <f ca="1">OFFSET(grille!B$4,0,competences!E98,1,1)</f>
        <v>90</v>
      </c>
      <c r="N98" s="54">
        <f ca="1">OFFSET(grille!B$5,0,competences!E98,1,1)</f>
        <v>94</v>
      </c>
      <c r="O98" s="54">
        <f ca="1">OFFSET(grille!B$6,0,competences!E98,1,1)</f>
        <v>99</v>
      </c>
      <c r="P98" s="83" t="s">
        <v>444</v>
      </c>
      <c r="Q98" s="178" t="e">
        <f>#REF!+#REF!</f>
        <v>#REF!</v>
      </c>
      <c r="R98"/>
      <c r="U98" s="81"/>
    </row>
    <row r="99" spans="1:21" s="53" customFormat="1" ht="12.75">
      <c r="A99" s="54">
        <v>0</v>
      </c>
      <c r="B99" s="64" t="s">
        <v>251</v>
      </c>
      <c r="C99" s="54">
        <v>52</v>
      </c>
      <c r="D99" s="64" t="s">
        <v>268</v>
      </c>
      <c r="E99" s="54">
        <v>21</v>
      </c>
      <c r="F99" s="54"/>
      <c r="G99" s="54"/>
      <c r="H99" s="65" t="s">
        <v>563</v>
      </c>
      <c r="I99" s="65" t="s">
        <v>539</v>
      </c>
      <c r="J99" s="65"/>
      <c r="K99" s="54">
        <f ca="1">OFFSET(grille!B$2,0,competences!E99,1,1)</f>
        <v>21</v>
      </c>
      <c r="L99" s="54">
        <f ca="1">OFFSET(grille!B$3,0,competences!E99,1,1)</f>
        <v>42</v>
      </c>
      <c r="M99" s="66">
        <f ca="1">OFFSET(grille!B$4,0,competences!E99,1,1)</f>
        <v>63</v>
      </c>
      <c r="N99" s="54">
        <f ca="1">OFFSET(grille!B$5,0,competences!E99,1,1)</f>
        <v>76</v>
      </c>
      <c r="O99" s="54">
        <f ca="1">OFFSET(grille!B$6,0,competences!E99,1,1)</f>
        <v>90</v>
      </c>
      <c r="P99" s="83" t="s">
        <v>474</v>
      </c>
      <c r="Q99" s="178" t="e">
        <f>#REF!+#REF!</f>
        <v>#REF!</v>
      </c>
      <c r="R99" t="s">
        <v>724</v>
      </c>
      <c r="U99" s="81"/>
    </row>
    <row r="100" spans="1:21" s="53" customFormat="1" ht="12.75">
      <c r="A100" s="54">
        <v>0</v>
      </c>
      <c r="B100" s="64" t="s">
        <v>205</v>
      </c>
      <c r="C100" s="54">
        <v>53</v>
      </c>
      <c r="D100" s="64" t="s">
        <v>231</v>
      </c>
      <c r="E100" s="54">
        <v>18</v>
      </c>
      <c r="F100" s="54"/>
      <c r="G100" s="54"/>
      <c r="H100" s="65" t="s">
        <v>534</v>
      </c>
      <c r="I100" s="65" t="s">
        <v>537</v>
      </c>
      <c r="J100" s="65"/>
      <c r="K100" s="54">
        <f ca="1">OFFSET(grille!B$2,0,competences!E100,1,1)</f>
        <v>18</v>
      </c>
      <c r="L100" s="54">
        <f ca="1">OFFSET(grille!B$3,0,competences!E100,1,1)</f>
        <v>36</v>
      </c>
      <c r="M100" s="66">
        <f ca="1">OFFSET(grille!B$4,0,competences!E100,1,1)</f>
        <v>54</v>
      </c>
      <c r="N100" s="54">
        <f ca="1">OFFSET(grille!B$5,0,competences!E100,1,1)</f>
        <v>68</v>
      </c>
      <c r="O100" s="54">
        <f ca="1">OFFSET(grille!B$6,0,competences!E100,1,1)</f>
        <v>83</v>
      </c>
      <c r="P100" s="83" t="s">
        <v>475</v>
      </c>
      <c r="Q100" s="178" t="e">
        <f>#REF!+#REF!</f>
        <v>#REF!</v>
      </c>
      <c r="R100" t="s">
        <v>725</v>
      </c>
      <c r="U100" s="81"/>
    </row>
    <row r="101" spans="1:21" s="345" customFormat="1" ht="12.75">
      <c r="A101" s="317"/>
      <c r="B101" s="341" t="s">
        <v>677</v>
      </c>
      <c r="C101" s="317">
        <v>225</v>
      </c>
      <c r="D101" s="341" t="s">
        <v>55</v>
      </c>
      <c r="E101" s="317">
        <v>23</v>
      </c>
      <c r="F101" s="317"/>
      <c r="G101" s="317"/>
      <c r="H101" s="342" t="s">
        <v>565</v>
      </c>
      <c r="I101" s="342" t="s">
        <v>536</v>
      </c>
      <c r="J101" s="342"/>
      <c r="K101" s="317">
        <f ca="1">OFFSET(grille!B$2,0,competences!E101,1,1)</f>
        <v>23</v>
      </c>
      <c r="L101" s="317">
        <f ca="1">OFFSET(grille!B$3,0,competences!E101,1,1)</f>
        <v>46</v>
      </c>
      <c r="M101" s="317">
        <f ca="1">OFFSET(grille!B$4,0,competences!E101,1,1)</f>
        <v>69</v>
      </c>
      <c r="N101" s="317">
        <f ca="1">OFFSET(grille!B$5,0,competences!E101,1,1)</f>
        <v>81</v>
      </c>
      <c r="O101" s="317">
        <f ca="1">OFFSET(grille!B$6,0,competences!E101,1,1)</f>
        <v>93</v>
      </c>
      <c r="P101" s="343" t="s">
        <v>56</v>
      </c>
      <c r="Q101" s="344"/>
      <c r="R101"/>
      <c r="U101" s="318"/>
    </row>
    <row r="102" spans="1:21" s="53" customFormat="1" ht="12.75">
      <c r="A102" s="54">
        <v>0</v>
      </c>
      <c r="B102" s="64" t="s">
        <v>205</v>
      </c>
      <c r="C102" s="54">
        <v>54</v>
      </c>
      <c r="D102" s="64" t="s">
        <v>232</v>
      </c>
      <c r="E102" s="54">
        <v>33</v>
      </c>
      <c r="F102" s="54"/>
      <c r="G102" s="54"/>
      <c r="H102" s="65" t="s">
        <v>534</v>
      </c>
      <c r="I102" s="65" t="s">
        <v>538</v>
      </c>
      <c r="J102" s="65"/>
      <c r="K102" s="54">
        <f ca="1">OFFSET(grille!B$2,0,competences!E102,1,1)</f>
        <v>33</v>
      </c>
      <c r="L102" s="54">
        <f ca="1">OFFSET(grille!B$3,0,competences!E102,1,1)</f>
        <v>62</v>
      </c>
      <c r="M102" s="66">
        <f ca="1">OFFSET(grille!B$4,0,competences!E102,1,1)</f>
        <v>91</v>
      </c>
      <c r="N102" s="54">
        <f ca="1">OFFSET(grille!B$5,0,competences!E102,1,1)</f>
        <v>95</v>
      </c>
      <c r="O102" s="54">
        <f ca="1">OFFSET(grille!B$6,0,competences!E102,1,1)</f>
        <v>99</v>
      </c>
      <c r="P102" s="83" t="s">
        <v>476</v>
      </c>
      <c r="Q102" s="178" t="e">
        <f>#REF!+#REF!</f>
        <v>#REF!</v>
      </c>
      <c r="R102"/>
      <c r="U102" s="81"/>
    </row>
    <row r="103" spans="1:21" s="53" customFormat="1" ht="12.75">
      <c r="A103" s="54">
        <v>0</v>
      </c>
      <c r="B103" s="64" t="s">
        <v>205</v>
      </c>
      <c r="C103" s="54">
        <v>55</v>
      </c>
      <c r="D103" s="64" t="s">
        <v>233</v>
      </c>
      <c r="E103" s="54">
        <v>2</v>
      </c>
      <c r="F103" s="54"/>
      <c r="G103" s="54"/>
      <c r="H103" s="65" t="s">
        <v>538</v>
      </c>
      <c r="I103" s="65" t="s">
        <v>545</v>
      </c>
      <c r="J103" s="65"/>
      <c r="K103" s="54">
        <f ca="1">OFFSET(grille!B$2,0,competences!E103,1,1)</f>
        <v>2</v>
      </c>
      <c r="L103" s="54">
        <f ca="1">OFFSET(grille!B$3,0,competences!E103,1,1)</f>
        <v>4</v>
      </c>
      <c r="M103" s="66">
        <f ca="1">OFFSET(grille!B$4,0,competences!E103,1,1)</f>
        <v>7</v>
      </c>
      <c r="N103" s="54">
        <f ca="1">OFFSET(grille!B$5,0,competences!E103,1,1)</f>
        <v>10</v>
      </c>
      <c r="O103" s="54">
        <f ca="1">OFFSET(grille!B$6,0,competences!E103,1,1)</f>
        <v>14</v>
      </c>
      <c r="P103" s="83" t="s">
        <v>477</v>
      </c>
      <c r="Q103" s="178" t="e">
        <f>#REF!+#REF!</f>
        <v>#REF!</v>
      </c>
      <c r="R103"/>
      <c r="U103" s="81"/>
    </row>
    <row r="104" spans="1:21" s="53" customFormat="1" ht="12.75">
      <c r="A104" s="54">
        <v>3</v>
      </c>
      <c r="B104" s="64" t="s">
        <v>372</v>
      </c>
      <c r="C104" s="54">
        <v>179</v>
      </c>
      <c r="D104" s="64" t="s">
        <v>392</v>
      </c>
      <c r="E104" s="54">
        <v>5</v>
      </c>
      <c r="F104" s="54"/>
      <c r="G104" s="54"/>
      <c r="H104" s="65" t="s">
        <v>537</v>
      </c>
      <c r="I104" s="65" t="s">
        <v>564</v>
      </c>
      <c r="J104" s="65"/>
      <c r="K104" s="54">
        <f ca="1">OFFSET(grille!B$2,0,competences!E104,1,1)</f>
        <v>5</v>
      </c>
      <c r="L104" s="54">
        <f ca="1">OFFSET(grille!B$3,0,competences!E104,1,1)</f>
        <v>10</v>
      </c>
      <c r="M104" s="66">
        <f ca="1">OFFSET(grille!B$4,0,competences!E104,1,1)</f>
        <v>16</v>
      </c>
      <c r="N104" s="54">
        <f ca="1">OFFSET(grille!B$5,0,competences!E104,1,1)</f>
        <v>23</v>
      </c>
      <c r="O104" s="54">
        <f ca="1">OFFSET(grille!B$6,0,competences!E104,1,1)</f>
        <v>31</v>
      </c>
      <c r="P104" s="83" t="s">
        <v>506</v>
      </c>
      <c r="Q104" s="178" t="e">
        <f>#REF!+#REF!</f>
        <v>#REF!</v>
      </c>
      <c r="R104"/>
      <c r="U104" s="81"/>
    </row>
    <row r="105" spans="1:21" s="53" customFormat="1" ht="12.75">
      <c r="A105" s="54">
        <v>0</v>
      </c>
      <c r="B105" s="64" t="s">
        <v>286</v>
      </c>
      <c r="C105" s="54">
        <v>56</v>
      </c>
      <c r="D105" s="64" t="s">
        <v>292</v>
      </c>
      <c r="E105" s="54">
        <v>30</v>
      </c>
      <c r="F105" s="54"/>
      <c r="G105" s="54"/>
      <c r="H105" s="65" t="s">
        <v>564</v>
      </c>
      <c r="I105" s="65" t="s">
        <v>564</v>
      </c>
      <c r="J105" s="65"/>
      <c r="K105" s="54">
        <f ca="1">OFFSET(grille!B$2,0,competences!E105,1,1)</f>
        <v>30</v>
      </c>
      <c r="L105" s="54">
        <f ca="1">OFFSET(grille!B$3,0,competences!E105,1,1)</f>
        <v>60</v>
      </c>
      <c r="M105" s="66">
        <f ca="1">OFFSET(grille!B$4,0,competences!E105,1,1)</f>
        <v>90</v>
      </c>
      <c r="N105" s="54">
        <f ca="1">OFFSET(grille!B$5,0,competences!E105,1,1)</f>
        <v>94</v>
      </c>
      <c r="O105" s="54">
        <f ca="1">OFFSET(grille!B$6,0,competences!E105,1,1)</f>
        <v>99</v>
      </c>
      <c r="P105" s="83" t="s">
        <v>503</v>
      </c>
      <c r="Q105" s="178" t="e">
        <f>#REF!+#REF!</f>
        <v>#REF!</v>
      </c>
      <c r="R105" t="s">
        <v>726</v>
      </c>
      <c r="U105" s="81"/>
    </row>
    <row r="106" spans="1:21" s="53" customFormat="1" ht="12.75">
      <c r="A106" s="54">
        <v>1</v>
      </c>
      <c r="B106" s="64" t="s">
        <v>286</v>
      </c>
      <c r="C106" s="54">
        <v>129</v>
      </c>
      <c r="D106" s="64" t="s">
        <v>303</v>
      </c>
      <c r="E106" s="54">
        <v>11</v>
      </c>
      <c r="F106" s="54"/>
      <c r="G106" s="54"/>
      <c r="H106" s="65" t="s">
        <v>534</v>
      </c>
      <c r="I106" s="65" t="s">
        <v>564</v>
      </c>
      <c r="J106" s="65"/>
      <c r="K106" s="54">
        <f ca="1">OFFSET(grille!B$2,0,competences!E106,1,1)</f>
        <v>11</v>
      </c>
      <c r="L106" s="54">
        <f ca="1">OFFSET(grille!B$3,0,competences!E106,1,1)</f>
        <v>22</v>
      </c>
      <c r="M106" s="66">
        <f ca="1">OFFSET(grille!B$4,0,competences!E106,1,1)</f>
        <v>34</v>
      </c>
      <c r="N106" s="54">
        <f ca="1">OFFSET(grille!B$5,0,competences!E106,1,1)</f>
        <v>46</v>
      </c>
      <c r="O106" s="54">
        <f ca="1">OFFSET(grille!B$6,0,competences!E106,1,1)</f>
        <v>59</v>
      </c>
      <c r="P106" s="83" t="s">
        <v>444</v>
      </c>
      <c r="Q106" s="178" t="e">
        <f>#REF!+#REF!</f>
        <v>#REF!</v>
      </c>
      <c r="R106"/>
      <c r="U106" s="81"/>
    </row>
    <row r="107" spans="1:21" s="53" customFormat="1" ht="12.75">
      <c r="A107" s="54">
        <v>1</v>
      </c>
      <c r="B107" s="64" t="s">
        <v>372</v>
      </c>
      <c r="C107" s="54">
        <v>130</v>
      </c>
      <c r="D107" s="64" t="s">
        <v>412</v>
      </c>
      <c r="E107" s="54">
        <v>33</v>
      </c>
      <c r="F107" s="54"/>
      <c r="G107" s="54"/>
      <c r="H107" s="65" t="s">
        <v>538</v>
      </c>
      <c r="I107" s="65" t="s">
        <v>540</v>
      </c>
      <c r="J107" s="65"/>
      <c r="K107" s="54">
        <f ca="1">OFFSET(grille!B$2,0,competences!E107,1,1)</f>
        <v>33</v>
      </c>
      <c r="L107" s="54">
        <f ca="1">OFFSET(grille!B$3,0,competences!E107,1,1)</f>
        <v>62</v>
      </c>
      <c r="M107" s="66">
        <f ca="1">OFFSET(grille!B$4,0,competences!E107,1,1)</f>
        <v>91</v>
      </c>
      <c r="N107" s="54">
        <f ca="1">OFFSET(grille!B$5,0,competences!E107,1,1)</f>
        <v>95</v>
      </c>
      <c r="O107" s="54">
        <f ca="1">OFFSET(grille!B$6,0,competences!E107,1,1)</f>
        <v>99</v>
      </c>
      <c r="P107" s="83" t="s">
        <v>447</v>
      </c>
      <c r="Q107" s="178" t="e">
        <f>#REF!+#REF!</f>
        <v>#REF!</v>
      </c>
      <c r="R107"/>
      <c r="U107" s="81"/>
    </row>
    <row r="108" spans="1:21" s="53" customFormat="1" ht="12.75">
      <c r="A108" s="54">
        <v>0</v>
      </c>
      <c r="B108" s="64" t="s">
        <v>205</v>
      </c>
      <c r="C108" s="54">
        <v>57</v>
      </c>
      <c r="D108" s="367" t="s">
        <v>234</v>
      </c>
      <c r="E108" s="366">
        <f>+G108*2</f>
        <v>52</v>
      </c>
      <c r="F108" s="54"/>
      <c r="G108" s="54">
        <v>26</v>
      </c>
      <c r="H108" s="65" t="s">
        <v>536</v>
      </c>
      <c r="I108" s="65" t="s">
        <v>540</v>
      </c>
      <c r="J108" s="65"/>
      <c r="K108" s="54">
        <f ca="1">OFFSET(grille!B$2,0,competences!E108,1,1)</f>
        <v>52</v>
      </c>
      <c r="L108" s="54">
        <f ca="1">OFFSET(grille!B$3,0,competences!E108,1,1)</f>
        <v>74</v>
      </c>
      <c r="M108" s="66">
        <f ca="1">OFFSET(grille!B$4,0,competences!E108,1,1)</f>
        <v>99</v>
      </c>
      <c r="N108" s="54">
        <f ca="1">OFFSET(grille!B$5,0,competences!E108,1,1)</f>
        <v>99</v>
      </c>
      <c r="O108" s="54">
        <f ca="1">OFFSET(grille!B$6,0,competences!E108,1,1)</f>
        <v>99</v>
      </c>
      <c r="P108" s="83" t="s">
        <v>478</v>
      </c>
      <c r="Q108" s="178" t="e">
        <f>#REF!+#REF!</f>
        <v>#REF!</v>
      </c>
      <c r="R108" t="s">
        <v>727</v>
      </c>
      <c r="U108" s="81"/>
    </row>
    <row r="109" spans="1:21" s="53" customFormat="1" ht="12.75">
      <c r="A109" s="54">
        <v>4</v>
      </c>
      <c r="B109" s="64" t="s">
        <v>372</v>
      </c>
      <c r="C109" s="54">
        <v>190</v>
      </c>
      <c r="D109" s="64" t="s">
        <v>395</v>
      </c>
      <c r="E109" s="54">
        <v>20</v>
      </c>
      <c r="F109" s="54"/>
      <c r="G109" s="54"/>
      <c r="H109" s="65" t="s">
        <v>564</v>
      </c>
      <c r="I109" s="65" t="s">
        <v>537</v>
      </c>
      <c r="J109" s="65"/>
      <c r="K109" s="54">
        <f ca="1">OFFSET(grille!B$2,0,competences!E109,1,1)</f>
        <v>20</v>
      </c>
      <c r="L109" s="54">
        <f ca="1">OFFSET(grille!B$3,0,competences!E109,1,1)</f>
        <v>40</v>
      </c>
      <c r="M109" s="66">
        <f ca="1">OFFSET(grille!B$4,0,competences!E109,1,1)</f>
        <v>60</v>
      </c>
      <c r="N109" s="54">
        <f ca="1">OFFSET(grille!B$5,0,competences!E109,1,1)</f>
        <v>74</v>
      </c>
      <c r="O109" s="54">
        <f ca="1">OFFSET(grille!B$6,0,competences!E109,1,1)</f>
        <v>88</v>
      </c>
      <c r="P109" s="83" t="s">
        <v>517</v>
      </c>
      <c r="Q109" s="178" t="e">
        <f>#REF!+#REF!</f>
        <v>#REF!</v>
      </c>
      <c r="R109" t="s">
        <v>728</v>
      </c>
      <c r="S109" s="56"/>
      <c r="T109" s="56"/>
      <c r="U109" s="81"/>
    </row>
    <row r="110" spans="1:21" s="53" customFormat="1" ht="12.75">
      <c r="A110" s="54">
        <v>5</v>
      </c>
      <c r="B110" s="64" t="s">
        <v>182</v>
      </c>
      <c r="C110" s="54">
        <v>204</v>
      </c>
      <c r="D110" s="64" t="s">
        <v>190</v>
      </c>
      <c r="E110" s="54">
        <v>7</v>
      </c>
      <c r="F110" s="54"/>
      <c r="G110" s="54"/>
      <c r="H110" s="65" t="s">
        <v>564</v>
      </c>
      <c r="I110" s="65" t="s">
        <v>545</v>
      </c>
      <c r="J110" s="65"/>
      <c r="K110" s="54">
        <f ca="1">OFFSET(grille!B$2,0,competences!E110,1,1)</f>
        <v>7</v>
      </c>
      <c r="L110" s="54">
        <f ca="1">OFFSET(grille!B$3,0,competences!E110,1,1)</f>
        <v>14</v>
      </c>
      <c r="M110" s="66">
        <f ca="1">OFFSET(grille!B$4,0,competences!E110,1,1)</f>
        <v>22</v>
      </c>
      <c r="N110" s="54">
        <f ca="1">OFFSET(grille!B$5,0,competences!E110,1,1)</f>
        <v>31</v>
      </c>
      <c r="O110" s="54">
        <f ca="1">OFFSET(grille!B$6,0,competences!E110,1,1)</f>
        <v>41</v>
      </c>
      <c r="P110" s="83" t="s">
        <v>454</v>
      </c>
      <c r="Q110" s="178" t="e">
        <f>#REF!+#REF!</f>
        <v>#REF!</v>
      </c>
      <c r="R110"/>
      <c r="U110" s="81"/>
    </row>
    <row r="111" spans="1:21" s="53" customFormat="1" ht="12.75">
      <c r="A111" s="54">
        <v>0</v>
      </c>
      <c r="B111" s="64" t="s">
        <v>286</v>
      </c>
      <c r="C111" s="54">
        <v>58</v>
      </c>
      <c r="D111" s="64" t="s">
        <v>293</v>
      </c>
      <c r="E111" s="54">
        <v>32</v>
      </c>
      <c r="F111" s="54"/>
      <c r="G111" s="54"/>
      <c r="H111" s="65" t="s">
        <v>565</v>
      </c>
      <c r="I111" s="65" t="s">
        <v>564</v>
      </c>
      <c r="J111" s="65"/>
      <c r="K111" s="54">
        <f ca="1">OFFSET(grille!B$2,0,competences!E111,1,1)</f>
        <v>32</v>
      </c>
      <c r="L111" s="54">
        <f ca="1">OFFSET(grille!B$3,0,competences!E111,1,1)</f>
        <v>61</v>
      </c>
      <c r="M111" s="66">
        <f ca="1">OFFSET(grille!B$4,0,competences!E111,1,1)</f>
        <v>90</v>
      </c>
      <c r="N111" s="54">
        <f ca="1">OFFSET(grille!B$5,0,competences!E111,1,1)</f>
        <v>94</v>
      </c>
      <c r="O111" s="54">
        <f ca="1">OFFSET(grille!B$6,0,competences!E111,1,1)</f>
        <v>99</v>
      </c>
      <c r="P111" s="83" t="s">
        <v>479</v>
      </c>
      <c r="Q111" s="178" t="e">
        <f>#REF!+#REF!</f>
        <v>#REF!</v>
      </c>
      <c r="R111" t="s">
        <v>726</v>
      </c>
      <c r="U111" s="81"/>
    </row>
    <row r="112" spans="1:21" s="53" customFormat="1" ht="12.75">
      <c r="A112" s="54">
        <v>6</v>
      </c>
      <c r="B112" s="64" t="s">
        <v>372</v>
      </c>
      <c r="C112" s="54">
        <v>218</v>
      </c>
      <c r="D112" s="64" t="s">
        <v>408</v>
      </c>
      <c r="E112" s="54">
        <v>2</v>
      </c>
      <c r="F112" s="54"/>
      <c r="G112" s="54"/>
      <c r="H112" s="65" t="s">
        <v>544</v>
      </c>
      <c r="I112" s="65" t="s">
        <v>545</v>
      </c>
      <c r="J112" s="65"/>
      <c r="K112" s="54">
        <f ca="1">OFFSET(grille!B$2,0,competences!E112,1,1)</f>
        <v>2</v>
      </c>
      <c r="L112" s="54">
        <f ca="1">OFFSET(grille!B$3,0,competences!E112,1,1)</f>
        <v>4</v>
      </c>
      <c r="M112" s="66">
        <f ca="1">OFFSET(grille!B$4,0,competences!E112,1,1)</f>
        <v>7</v>
      </c>
      <c r="N112" s="54">
        <f ca="1">OFFSET(grille!B$5,0,competences!E112,1,1)</f>
        <v>10</v>
      </c>
      <c r="O112" s="54">
        <f ca="1">OFFSET(grille!B$6,0,competences!E112,1,1)</f>
        <v>14</v>
      </c>
      <c r="P112" s="83" t="s">
        <v>520</v>
      </c>
      <c r="Q112" s="178" t="e">
        <f>#REF!+#REF!</f>
        <v>#REF!</v>
      </c>
      <c r="R112"/>
      <c r="U112" s="81"/>
    </row>
    <row r="113" spans="1:21" s="53" customFormat="1" ht="12.75">
      <c r="A113" s="54">
        <v>6</v>
      </c>
      <c r="B113" s="64" t="s">
        <v>372</v>
      </c>
      <c r="C113" s="54">
        <v>219</v>
      </c>
      <c r="D113" s="64" t="s">
        <v>409</v>
      </c>
      <c r="E113" s="54">
        <v>3</v>
      </c>
      <c r="F113" s="54"/>
      <c r="G113" s="54"/>
      <c r="H113" s="65" t="s">
        <v>544</v>
      </c>
      <c r="I113" s="65" t="s">
        <v>545</v>
      </c>
      <c r="J113" s="65"/>
      <c r="K113" s="54">
        <f ca="1">OFFSET(grille!B$2,0,competences!E113,1,1)</f>
        <v>3</v>
      </c>
      <c r="L113" s="54">
        <f ca="1">OFFSET(grille!B$3,0,competences!E113,1,1)</f>
        <v>6</v>
      </c>
      <c r="M113" s="66">
        <f ca="1">OFFSET(grille!B$4,0,competences!E113,1,1)</f>
        <v>10</v>
      </c>
      <c r="N113" s="54">
        <f ca="1">OFFSET(grille!B$5,0,competences!E113,1,1)</f>
        <v>15</v>
      </c>
      <c r="O113" s="54">
        <f ca="1">OFFSET(grille!B$6,0,competences!E113,1,1)</f>
        <v>20</v>
      </c>
      <c r="P113" s="83" t="s">
        <v>520</v>
      </c>
      <c r="Q113" s="178" t="e">
        <f>#REF!+#REF!</f>
        <v>#REF!</v>
      </c>
      <c r="R113"/>
      <c r="U113" s="81"/>
    </row>
    <row r="114" spans="1:21" s="53" customFormat="1" ht="12.75">
      <c r="A114" s="54">
        <v>6</v>
      </c>
      <c r="B114" s="64" t="s">
        <v>372</v>
      </c>
      <c r="C114" s="54">
        <v>220</v>
      </c>
      <c r="D114" s="64" t="s">
        <v>410</v>
      </c>
      <c r="E114" s="54">
        <v>2</v>
      </c>
      <c r="F114" s="54"/>
      <c r="G114" s="54"/>
      <c r="H114" s="65" t="s">
        <v>544</v>
      </c>
      <c r="I114" s="65" t="s">
        <v>545</v>
      </c>
      <c r="J114" s="65"/>
      <c r="K114" s="54">
        <f ca="1">OFFSET(grille!B$2,0,competences!E114,1,1)</f>
        <v>2</v>
      </c>
      <c r="L114" s="54">
        <f ca="1">OFFSET(grille!B$3,0,competences!E114,1,1)</f>
        <v>4</v>
      </c>
      <c r="M114" s="66">
        <f ca="1">OFFSET(grille!B$4,0,competences!E114,1,1)</f>
        <v>7</v>
      </c>
      <c r="N114" s="54">
        <f ca="1">OFFSET(grille!B$5,0,competences!E114,1,1)</f>
        <v>10</v>
      </c>
      <c r="O114" s="54">
        <f ca="1">OFFSET(grille!B$6,0,competences!E114,1,1)</f>
        <v>14</v>
      </c>
      <c r="P114" s="83" t="s">
        <v>520</v>
      </c>
      <c r="Q114" s="178" t="e">
        <f>#REF!+#REF!</f>
        <v>#REF!</v>
      </c>
      <c r="R114"/>
      <c r="U114" s="81"/>
    </row>
    <row r="115" spans="1:21" s="53" customFormat="1" ht="12.75">
      <c r="A115" s="54">
        <v>6</v>
      </c>
      <c r="B115" s="64" t="s">
        <v>372</v>
      </c>
      <c r="C115" s="54">
        <v>221</v>
      </c>
      <c r="D115" s="64" t="s">
        <v>411</v>
      </c>
      <c r="E115" s="54">
        <v>2</v>
      </c>
      <c r="F115" s="54"/>
      <c r="G115" s="54"/>
      <c r="H115" s="65" t="s">
        <v>544</v>
      </c>
      <c r="I115" s="65" t="s">
        <v>545</v>
      </c>
      <c r="J115" s="65"/>
      <c r="K115" s="54">
        <f ca="1">OFFSET(grille!B$2,0,competences!E115,1,1)</f>
        <v>2</v>
      </c>
      <c r="L115" s="54">
        <f ca="1">OFFSET(grille!B$3,0,competences!E115,1,1)</f>
        <v>4</v>
      </c>
      <c r="M115" s="66">
        <f ca="1">OFFSET(grille!B$4,0,competences!E115,1,1)</f>
        <v>7</v>
      </c>
      <c r="N115" s="54">
        <f ca="1">OFFSET(grille!B$5,0,competences!E115,1,1)</f>
        <v>10</v>
      </c>
      <c r="O115" s="54">
        <f ca="1">OFFSET(grille!B$6,0,competences!E115,1,1)</f>
        <v>14</v>
      </c>
      <c r="P115" s="83" t="s">
        <v>520</v>
      </c>
      <c r="Q115" s="178" t="e">
        <f>2*#REF!</f>
        <v>#REF!</v>
      </c>
      <c r="R115"/>
      <c r="U115" s="81"/>
    </row>
    <row r="116" spans="1:21" s="53" customFormat="1" ht="12.75">
      <c r="A116" s="54">
        <v>0</v>
      </c>
      <c r="B116" s="64" t="s">
        <v>251</v>
      </c>
      <c r="C116" s="54">
        <v>59</v>
      </c>
      <c r="D116" s="64" t="s">
        <v>269</v>
      </c>
      <c r="E116" s="54">
        <v>11</v>
      </c>
      <c r="F116" s="54"/>
      <c r="G116" s="54"/>
      <c r="H116" s="65" t="s">
        <v>534</v>
      </c>
      <c r="I116" s="65" t="s">
        <v>563</v>
      </c>
      <c r="J116" s="65"/>
      <c r="K116" s="54">
        <f ca="1">OFFSET(grille!B$2,0,competences!E116,1,1)</f>
        <v>11</v>
      </c>
      <c r="L116" s="54">
        <f ca="1">OFFSET(grille!B$3,0,competences!E116,1,1)</f>
        <v>22</v>
      </c>
      <c r="M116" s="66">
        <f ca="1">OFFSET(grille!B$4,0,competences!E116,1,1)</f>
        <v>34</v>
      </c>
      <c r="N116" s="54">
        <f ca="1">OFFSET(grille!B$5,0,competences!E116,1,1)</f>
        <v>46</v>
      </c>
      <c r="O116" s="54">
        <f ca="1">OFFSET(grille!B$6,0,competences!E116,1,1)</f>
        <v>59</v>
      </c>
      <c r="P116" s="83" t="s">
        <v>480</v>
      </c>
      <c r="Q116" s="178" t="e">
        <f>#REF!+#REF!</f>
        <v>#REF!</v>
      </c>
      <c r="R116"/>
      <c r="U116" s="81"/>
    </row>
    <row r="117" spans="1:21" s="53" customFormat="1" ht="12.75">
      <c r="A117" s="54">
        <v>5</v>
      </c>
      <c r="B117" s="64" t="s">
        <v>182</v>
      </c>
      <c r="C117" s="54">
        <v>205</v>
      </c>
      <c r="D117" s="64" t="s">
        <v>191</v>
      </c>
      <c r="E117" s="54">
        <v>8</v>
      </c>
      <c r="F117" s="54"/>
      <c r="G117" s="54"/>
      <c r="H117" s="65" t="s">
        <v>538</v>
      </c>
      <c r="I117" s="65" t="s">
        <v>534</v>
      </c>
      <c r="J117" s="65"/>
      <c r="K117" s="54">
        <f ca="1">OFFSET(grille!B$2,0,competences!E117,1,1)</f>
        <v>8</v>
      </c>
      <c r="L117" s="54">
        <f ca="1">OFFSET(grille!B$3,0,competences!E117,1,1)</f>
        <v>16</v>
      </c>
      <c r="M117" s="66">
        <f ca="1">OFFSET(grille!B$4,0,competences!E117,1,1)</f>
        <v>25</v>
      </c>
      <c r="N117" s="54">
        <f ca="1">OFFSET(grille!B$5,0,competences!E117,1,1)</f>
        <v>35</v>
      </c>
      <c r="O117" s="54">
        <f ca="1">OFFSET(grille!B$6,0,competences!E117,1,1)</f>
        <v>46</v>
      </c>
      <c r="P117" s="83" t="s">
        <v>450</v>
      </c>
      <c r="Q117" s="178" t="e">
        <f>#REF!+10-#REF!</f>
        <v>#REF!</v>
      </c>
      <c r="R117"/>
      <c r="U117" s="81"/>
    </row>
    <row r="118" spans="1:21" s="53" customFormat="1" ht="12.75">
      <c r="A118" s="54">
        <v>6</v>
      </c>
      <c r="B118" s="64" t="s">
        <v>182</v>
      </c>
      <c r="C118" s="54">
        <v>216</v>
      </c>
      <c r="D118" s="64" t="s">
        <v>193</v>
      </c>
      <c r="E118" s="54">
        <v>4</v>
      </c>
      <c r="F118" s="54"/>
      <c r="G118" s="54"/>
      <c r="H118" s="65" t="s">
        <v>538</v>
      </c>
      <c r="I118" s="65" t="s">
        <v>564</v>
      </c>
      <c r="J118" s="65"/>
      <c r="K118" s="54">
        <f ca="1">OFFSET(grille!B$2,0,competences!E118,1,1)</f>
        <v>4</v>
      </c>
      <c r="L118" s="54">
        <f ca="1">OFFSET(grille!B$3,0,competences!E118,1,1)</f>
        <v>8</v>
      </c>
      <c r="M118" s="66">
        <f ca="1">OFFSET(grille!B$4,0,competences!E118,1,1)</f>
        <v>13</v>
      </c>
      <c r="N118" s="54">
        <f ca="1">OFFSET(grille!B$5,0,competences!E118,1,1)</f>
        <v>19</v>
      </c>
      <c r="O118" s="54">
        <f ca="1">OFFSET(grille!B$6,0,competences!E118,1,1)</f>
        <v>25</v>
      </c>
      <c r="P118" s="83" t="s">
        <v>514</v>
      </c>
      <c r="Q118" s="178" t="e">
        <f>#REF!+#REF!</f>
        <v>#REF!</v>
      </c>
      <c r="R118"/>
      <c r="U118" s="81"/>
    </row>
    <row r="119" spans="1:21" s="53" customFormat="1" ht="12.75">
      <c r="A119" s="54">
        <v>0</v>
      </c>
      <c r="B119" s="64" t="s">
        <v>251</v>
      </c>
      <c r="C119" s="54">
        <v>60</v>
      </c>
      <c r="D119" s="64" t="s">
        <v>270</v>
      </c>
      <c r="E119" s="54">
        <v>32</v>
      </c>
      <c r="F119" s="54"/>
      <c r="G119" s="54"/>
      <c r="H119" s="65" t="s">
        <v>544</v>
      </c>
      <c r="I119" s="65" t="s">
        <v>563</v>
      </c>
      <c r="J119" s="65"/>
      <c r="K119" s="54">
        <f ca="1">OFFSET(grille!B$2,0,competences!E119,1,1)</f>
        <v>32</v>
      </c>
      <c r="L119" s="54">
        <f ca="1">OFFSET(grille!B$3,0,competences!E119,1,1)</f>
        <v>61</v>
      </c>
      <c r="M119" s="66">
        <f ca="1">OFFSET(grille!B$4,0,competences!E119,1,1)</f>
        <v>90</v>
      </c>
      <c r="N119" s="54">
        <f ca="1">OFFSET(grille!B$5,0,competences!E119,1,1)</f>
        <v>94</v>
      </c>
      <c r="O119" s="54">
        <f ca="1">OFFSET(grille!B$6,0,competences!E119,1,1)</f>
        <v>99</v>
      </c>
      <c r="P119" s="83" t="s">
        <v>452</v>
      </c>
      <c r="Q119" s="178" t="e">
        <f>#REF!+#REF!</f>
        <v>#REF!</v>
      </c>
      <c r="R119" t="s">
        <v>729</v>
      </c>
      <c r="U119" s="81"/>
    </row>
    <row r="120" spans="1:21" s="53" customFormat="1" ht="12.75">
      <c r="A120" s="54">
        <v>4</v>
      </c>
      <c r="B120" s="64" t="s">
        <v>194</v>
      </c>
      <c r="C120" s="54">
        <v>186</v>
      </c>
      <c r="D120" s="64" t="s">
        <v>198</v>
      </c>
      <c r="E120" s="54">
        <v>17</v>
      </c>
      <c r="F120" s="54"/>
      <c r="G120" s="54"/>
      <c r="H120" s="65" t="s">
        <v>564</v>
      </c>
      <c r="I120" s="65" t="s">
        <v>538</v>
      </c>
      <c r="J120" s="65"/>
      <c r="K120" s="54">
        <f ca="1">OFFSET(grille!B$2,0,competences!E120,1,1)</f>
        <v>17</v>
      </c>
      <c r="L120" s="54">
        <f ca="1">OFFSET(grille!B$3,0,competences!E120,1,1)</f>
        <v>34</v>
      </c>
      <c r="M120" s="66">
        <f ca="1">OFFSET(grille!B$4,0,competences!E120,1,1)</f>
        <v>51</v>
      </c>
      <c r="N120" s="54">
        <f ca="1">OFFSET(grille!B$5,0,competences!E120,1,1)</f>
        <v>65</v>
      </c>
      <c r="O120" s="54">
        <f ca="1">OFFSET(grille!B$6,0,competences!E120,1,1)</f>
        <v>80</v>
      </c>
      <c r="P120" s="83" t="s">
        <v>497</v>
      </c>
      <c r="Q120" s="178" t="e">
        <f>#REF!+#REF!</f>
        <v>#REF!</v>
      </c>
      <c r="R120"/>
      <c r="U120" s="81"/>
    </row>
    <row r="121" spans="1:21" s="53" customFormat="1" ht="12.75">
      <c r="A121" s="54">
        <v>0</v>
      </c>
      <c r="B121" s="64" t="s">
        <v>251</v>
      </c>
      <c r="C121" s="54">
        <v>61</v>
      </c>
      <c r="D121" s="64" t="s">
        <v>271</v>
      </c>
      <c r="E121" s="54">
        <v>18</v>
      </c>
      <c r="F121" s="54"/>
      <c r="G121" s="54"/>
      <c r="H121" s="65" t="s">
        <v>571</v>
      </c>
      <c r="I121" s="65" t="s">
        <v>563</v>
      </c>
      <c r="J121" s="65"/>
      <c r="K121" s="54">
        <f ca="1">OFFSET(grille!B$2,0,competences!E121,1,1)</f>
        <v>18</v>
      </c>
      <c r="L121" s="54">
        <f ca="1">OFFSET(grille!B$3,0,competences!E121,1,1)</f>
        <v>36</v>
      </c>
      <c r="M121" s="66">
        <f ca="1">OFFSET(grille!B$4,0,competences!E121,1,1)</f>
        <v>54</v>
      </c>
      <c r="N121" s="54">
        <f ca="1">OFFSET(grille!B$5,0,competences!E121,1,1)</f>
        <v>68</v>
      </c>
      <c r="O121" s="54">
        <f ca="1">OFFSET(grille!B$6,0,competences!E121,1,1)</f>
        <v>83</v>
      </c>
      <c r="P121" s="83" t="s">
        <v>453</v>
      </c>
      <c r="Q121" s="178" t="e">
        <f>#REF!+#REF!</f>
        <v>#REF!</v>
      </c>
      <c r="R121"/>
      <c r="U121" s="81"/>
    </row>
    <row r="122" spans="1:21" s="53" customFormat="1" ht="12.75">
      <c r="A122" s="54">
        <v>0</v>
      </c>
      <c r="B122" s="64" t="s">
        <v>251</v>
      </c>
      <c r="C122" s="54">
        <v>62</v>
      </c>
      <c r="D122" s="64" t="s">
        <v>272</v>
      </c>
      <c r="E122" s="54">
        <v>26</v>
      </c>
      <c r="F122" s="54"/>
      <c r="G122" s="54"/>
      <c r="H122" s="65" t="s">
        <v>565</v>
      </c>
      <c r="I122" s="65" t="s">
        <v>566</v>
      </c>
      <c r="J122" s="65"/>
      <c r="K122" s="54">
        <f ca="1">OFFSET(grille!B$2,0,competences!E122,1,1)</f>
        <v>26</v>
      </c>
      <c r="L122" s="54">
        <f ca="1">OFFSET(grille!B$3,0,competences!E122,1,1)</f>
        <v>52</v>
      </c>
      <c r="M122" s="66">
        <f ca="1">OFFSET(grille!B$4,0,competences!E122,1,1)</f>
        <v>78</v>
      </c>
      <c r="N122" s="54">
        <f ca="1">OFFSET(grille!B$5,0,competences!E122,1,1)</f>
        <v>87</v>
      </c>
      <c r="O122" s="54">
        <f ca="1">OFFSET(grille!B$6,0,competences!E122,1,1)</f>
        <v>97</v>
      </c>
      <c r="P122" s="83" t="s">
        <v>442</v>
      </c>
      <c r="Q122" s="178" t="e">
        <f>#REF!+#REF!</f>
        <v>#REF!</v>
      </c>
      <c r="R122" t="s">
        <v>730</v>
      </c>
      <c r="U122" s="81"/>
    </row>
    <row r="123" spans="1:21" s="53" customFormat="1" ht="12.75">
      <c r="A123" s="54">
        <v>0</v>
      </c>
      <c r="B123" s="64" t="s">
        <v>205</v>
      </c>
      <c r="C123" s="54">
        <v>63</v>
      </c>
      <c r="D123" s="64" t="s">
        <v>226</v>
      </c>
      <c r="E123" s="54">
        <v>15</v>
      </c>
      <c r="F123" s="54"/>
      <c r="G123" s="54"/>
      <c r="H123" s="65" t="s">
        <v>537</v>
      </c>
      <c r="I123" s="65" t="s">
        <v>538</v>
      </c>
      <c r="J123" s="65"/>
      <c r="K123" s="54">
        <f ca="1">OFFSET(grille!B$2,0,competences!E123,1,1)</f>
        <v>15</v>
      </c>
      <c r="L123" s="54">
        <f ca="1">OFFSET(grille!B$3,0,competences!E123,1,1)</f>
        <v>30</v>
      </c>
      <c r="M123" s="66">
        <f ca="1">OFFSET(grille!B$4,0,competences!E123,1,1)</f>
        <v>46</v>
      </c>
      <c r="N123" s="54">
        <f ca="1">OFFSET(grille!B$5,0,competences!E123,1,1)</f>
        <v>60</v>
      </c>
      <c r="O123" s="54">
        <f ca="1">OFFSET(grille!B$6,0,competences!E123,1,1)</f>
        <v>74</v>
      </c>
      <c r="P123" s="83" t="s">
        <v>481</v>
      </c>
      <c r="Q123" s="178" t="e">
        <f>#REF!+#REF!</f>
        <v>#REF!</v>
      </c>
      <c r="R123"/>
      <c r="U123" s="81"/>
    </row>
    <row r="124" spans="1:21" s="53" customFormat="1" ht="12.75">
      <c r="A124" s="54">
        <v>0</v>
      </c>
      <c r="B124" s="64" t="s">
        <v>346</v>
      </c>
      <c r="C124" s="54">
        <v>64</v>
      </c>
      <c r="D124" s="367" t="s">
        <v>351</v>
      </c>
      <c r="E124" s="366">
        <f>+G124*2</f>
        <v>62</v>
      </c>
      <c r="F124" s="54"/>
      <c r="G124" s="54">
        <v>31</v>
      </c>
      <c r="H124" s="65" t="s">
        <v>536</v>
      </c>
      <c r="I124" s="65" t="s">
        <v>538</v>
      </c>
      <c r="J124" s="65"/>
      <c r="K124" s="54">
        <f ca="1">OFFSET(grille!B$2,0,competences!E124,1,1)</f>
        <v>62</v>
      </c>
      <c r="L124" s="54">
        <f ca="1">OFFSET(grille!B$3,0,competences!E124,1,1)</f>
        <v>74</v>
      </c>
      <c r="M124" s="66">
        <f ca="1">OFFSET(grille!B$4,0,competences!E124,1,1)</f>
        <v>99</v>
      </c>
      <c r="N124" s="54">
        <f ca="1">OFFSET(grille!B$5,0,competences!E124,1,1)</f>
        <v>99</v>
      </c>
      <c r="O124" s="54">
        <f ca="1">OFFSET(grille!B$6,0,competences!E124,1,1)</f>
        <v>99</v>
      </c>
      <c r="P124" s="83" t="s">
        <v>439</v>
      </c>
      <c r="Q124" s="178" t="e">
        <f>#REF!+#REF!</f>
        <v>#REF!</v>
      </c>
      <c r="R124" t="s">
        <v>731</v>
      </c>
      <c r="U124" s="81"/>
    </row>
    <row r="125" spans="1:21" s="53" customFormat="1" ht="12.75">
      <c r="A125" s="54">
        <v>0</v>
      </c>
      <c r="B125" s="64" t="s">
        <v>251</v>
      </c>
      <c r="C125" s="54">
        <v>65</v>
      </c>
      <c r="D125" s="64" t="s">
        <v>273</v>
      </c>
      <c r="E125" s="54">
        <v>14</v>
      </c>
      <c r="F125" s="54"/>
      <c r="G125" s="54"/>
      <c r="H125" s="65" t="s">
        <v>534</v>
      </c>
      <c r="I125" s="65" t="s">
        <v>563</v>
      </c>
      <c r="J125" s="65"/>
      <c r="K125" s="54">
        <f ca="1">OFFSET(grille!B$2,0,competences!E125,1,1)</f>
        <v>14</v>
      </c>
      <c r="L125" s="54">
        <f ca="1">OFFSET(grille!B$3,0,competences!E125,1,1)</f>
        <v>28</v>
      </c>
      <c r="M125" s="66">
        <f ca="1">OFFSET(grille!B$4,0,competences!E125,1,1)</f>
        <v>43</v>
      </c>
      <c r="N125" s="54">
        <f ca="1">OFFSET(grille!B$5,0,competences!E125,1,1)</f>
        <v>57</v>
      </c>
      <c r="O125" s="54">
        <f ca="1">OFFSET(grille!B$6,0,competences!E125,1,1)</f>
        <v>71</v>
      </c>
      <c r="P125" s="83" t="s">
        <v>480</v>
      </c>
      <c r="Q125" s="178" t="e">
        <f>#REF!+#REF!</f>
        <v>#REF!</v>
      </c>
      <c r="R125"/>
      <c r="U125" s="81"/>
    </row>
    <row r="126" spans="1:21" s="53" customFormat="1" ht="12.75">
      <c r="A126" s="54">
        <v>1</v>
      </c>
      <c r="B126" s="64" t="s">
        <v>251</v>
      </c>
      <c r="C126" s="54">
        <v>131</v>
      </c>
      <c r="D126" s="64" t="s">
        <v>285</v>
      </c>
      <c r="E126" s="54">
        <v>12</v>
      </c>
      <c r="F126" s="54"/>
      <c r="G126" s="54"/>
      <c r="H126" s="65" t="s">
        <v>563</v>
      </c>
      <c r="I126" s="65" t="s">
        <v>565</v>
      </c>
      <c r="J126" s="65"/>
      <c r="K126" s="54">
        <f ca="1">OFFSET(grille!B$2,0,competences!E126,1,1)</f>
        <v>12</v>
      </c>
      <c r="L126" s="54">
        <f ca="1">OFFSET(grille!B$3,0,competences!E126,1,1)</f>
        <v>24</v>
      </c>
      <c r="M126" s="66">
        <f ca="1">OFFSET(grille!B$4,0,competences!E126,1,1)</f>
        <v>37</v>
      </c>
      <c r="N126" s="54">
        <f ca="1">OFFSET(grille!B$5,0,competences!E126,1,1)</f>
        <v>50</v>
      </c>
      <c r="O126" s="54">
        <f ca="1">OFFSET(grille!B$6,0,competences!E126,1,1)</f>
        <v>63</v>
      </c>
      <c r="P126" s="83" t="s">
        <v>468</v>
      </c>
      <c r="Q126" s="178" t="e">
        <f>#REF!+#REF!</f>
        <v>#REF!</v>
      </c>
      <c r="R126"/>
      <c r="U126" s="81"/>
    </row>
    <row r="127" spans="1:21" s="53" customFormat="1" ht="12.75">
      <c r="A127" s="54">
        <v>1</v>
      </c>
      <c r="B127" s="64" t="s">
        <v>325</v>
      </c>
      <c r="C127" s="54">
        <v>132</v>
      </c>
      <c r="D127" s="367" t="s">
        <v>335</v>
      </c>
      <c r="E127" s="366">
        <f>+G127*2</f>
        <v>32</v>
      </c>
      <c r="F127" s="54"/>
      <c r="G127" s="54">
        <v>16</v>
      </c>
      <c r="H127" s="65" t="s">
        <v>536</v>
      </c>
      <c r="I127" s="65" t="s">
        <v>538</v>
      </c>
      <c r="J127" s="65"/>
      <c r="K127" s="54">
        <f ca="1">OFFSET(grille!B$2,0,competences!E127,1,1)</f>
        <v>32</v>
      </c>
      <c r="L127" s="54">
        <f ca="1">OFFSET(grille!B$3,0,competences!E127,1,1)</f>
        <v>61</v>
      </c>
      <c r="M127" s="66">
        <f ca="1">OFFSET(grille!B$4,0,competences!E127,1,1)</f>
        <v>90</v>
      </c>
      <c r="N127" s="54">
        <f ca="1">OFFSET(grille!B$5,0,competences!E127,1,1)</f>
        <v>94</v>
      </c>
      <c r="O127" s="54">
        <f ca="1">OFFSET(grille!B$6,0,competences!E127,1,1)</f>
        <v>99</v>
      </c>
      <c r="P127" s="83" t="s">
        <v>439</v>
      </c>
      <c r="Q127" s="178" t="e">
        <f>#REF!+#REF!</f>
        <v>#REF!</v>
      </c>
      <c r="R127"/>
      <c r="U127" s="81"/>
    </row>
    <row r="128" spans="1:21" s="53" customFormat="1" ht="12.75">
      <c r="A128" s="54">
        <v>0</v>
      </c>
      <c r="B128" s="64" t="s">
        <v>316</v>
      </c>
      <c r="C128" s="54">
        <v>66</v>
      </c>
      <c r="D128" s="64" t="s">
        <v>318</v>
      </c>
      <c r="E128" s="54">
        <v>16</v>
      </c>
      <c r="F128" s="54"/>
      <c r="G128" s="54"/>
      <c r="H128" s="65" t="s">
        <v>544</v>
      </c>
      <c r="I128" s="65" t="s">
        <v>564</v>
      </c>
      <c r="J128" s="65"/>
      <c r="K128" s="54">
        <f ca="1">OFFSET(grille!B$2,0,competences!E128,1,1)</f>
        <v>16</v>
      </c>
      <c r="L128" s="54">
        <f ca="1">OFFSET(grille!B$3,0,competences!E128,1,1)</f>
        <v>32</v>
      </c>
      <c r="M128" s="66">
        <f ca="1">OFFSET(grille!B$4,0,competences!E128,1,1)</f>
        <v>48</v>
      </c>
      <c r="N128" s="54">
        <f ca="1">OFFSET(grille!B$5,0,competences!E128,1,1)</f>
        <v>62</v>
      </c>
      <c r="O128" s="54">
        <f ca="1">OFFSET(grille!B$6,0,competences!E128,1,1)</f>
        <v>77</v>
      </c>
      <c r="P128" s="83" t="s">
        <v>482</v>
      </c>
      <c r="Q128" s="178" t="e">
        <f>#REF!+10-#REF!</f>
        <v>#REF!</v>
      </c>
      <c r="R128" t="s">
        <v>732</v>
      </c>
      <c r="U128" s="81"/>
    </row>
    <row r="129" spans="1:21" s="53" customFormat="1" ht="12.75">
      <c r="A129" s="54">
        <v>0</v>
      </c>
      <c r="B129" s="64" t="s">
        <v>241</v>
      </c>
      <c r="C129" s="54">
        <v>68</v>
      </c>
      <c r="D129" s="64" t="s">
        <v>247</v>
      </c>
      <c r="E129" s="54">
        <v>27</v>
      </c>
      <c r="F129" s="54"/>
      <c r="G129" s="54"/>
      <c r="H129" s="65" t="s">
        <v>571</v>
      </c>
      <c r="I129" s="65" t="s">
        <v>544</v>
      </c>
      <c r="J129" s="65"/>
      <c r="K129" s="54">
        <f ca="1">OFFSET(grille!B$2,0,competences!E129,1,1)</f>
        <v>27</v>
      </c>
      <c r="L129" s="54">
        <f ca="1">OFFSET(grille!B$3,0,competences!E129,1,1)</f>
        <v>54</v>
      </c>
      <c r="M129" s="66">
        <f ca="1">OFFSET(grille!B$4,0,competences!E129,1,1)</f>
        <v>81</v>
      </c>
      <c r="N129" s="54">
        <f ca="1">OFFSET(grille!B$5,0,competences!E129,1,1)</f>
        <v>89</v>
      </c>
      <c r="O129" s="54">
        <f ca="1">OFFSET(grille!B$6,0,competences!E129,1,1)</f>
        <v>98</v>
      </c>
      <c r="P129" s="83" t="s">
        <v>483</v>
      </c>
      <c r="Q129" s="178" t="e">
        <f>#REF!+#REF!</f>
        <v>#REF!</v>
      </c>
      <c r="R129" t="s">
        <v>733</v>
      </c>
      <c r="U129" s="81"/>
    </row>
    <row r="130" spans="1:21" s="53" customFormat="1" ht="12.75">
      <c r="A130" s="54">
        <v>2</v>
      </c>
      <c r="B130" s="64" t="s">
        <v>346</v>
      </c>
      <c r="C130" s="54">
        <v>147</v>
      </c>
      <c r="D130" s="64" t="s">
        <v>359</v>
      </c>
      <c r="E130" s="54">
        <v>32</v>
      </c>
      <c r="F130" s="54"/>
      <c r="G130" s="54"/>
      <c r="H130" s="65" t="s">
        <v>538</v>
      </c>
      <c r="I130" s="65" t="s">
        <v>545</v>
      </c>
      <c r="J130" s="65"/>
      <c r="K130" s="54">
        <f ca="1">OFFSET(grille!B$2,0,competences!E130,1,1)</f>
        <v>32</v>
      </c>
      <c r="L130" s="54">
        <f ca="1">OFFSET(grille!B$3,0,competences!E130,1,1)</f>
        <v>61</v>
      </c>
      <c r="M130" s="66">
        <f ca="1">OFFSET(grille!B$4,0,competences!E130,1,1)</f>
        <v>90</v>
      </c>
      <c r="N130" s="54">
        <f ca="1">OFFSET(grille!B$5,0,competences!E130,1,1)</f>
        <v>94</v>
      </c>
      <c r="O130" s="54">
        <f ca="1">OFFSET(grille!B$6,0,competences!E130,1,1)</f>
        <v>99</v>
      </c>
      <c r="P130" s="83" t="s">
        <v>477</v>
      </c>
      <c r="Q130" s="178" t="e">
        <f>#REF!+#REF!</f>
        <v>#REF!</v>
      </c>
      <c r="R130" t="s">
        <v>734</v>
      </c>
      <c r="U130" s="81"/>
    </row>
    <row r="131" spans="1:21" s="53" customFormat="1" ht="12.75">
      <c r="A131" s="54">
        <v>4</v>
      </c>
      <c r="B131" s="64" t="s">
        <v>194</v>
      </c>
      <c r="C131" s="54">
        <v>187</v>
      </c>
      <c r="D131" s="64" t="s">
        <v>199</v>
      </c>
      <c r="E131" s="54">
        <v>35</v>
      </c>
      <c r="F131" s="54"/>
      <c r="G131" s="54"/>
      <c r="H131" s="65" t="s">
        <v>564</v>
      </c>
      <c r="I131" s="65" t="s">
        <v>544</v>
      </c>
      <c r="J131" s="65"/>
      <c r="K131" s="54">
        <f ca="1">OFFSET(grille!B$2,0,competences!E131,1,1)</f>
        <v>35</v>
      </c>
      <c r="L131" s="54">
        <f ca="1">OFFSET(grille!B$3,0,competences!E131,1,1)</f>
        <v>63</v>
      </c>
      <c r="M131" s="66">
        <f ca="1">OFFSET(grille!B$4,0,competences!E131,1,1)</f>
        <v>92</v>
      </c>
      <c r="N131" s="54">
        <f ca="1">OFFSET(grille!B$5,0,competences!E131,1,1)</f>
        <v>95</v>
      </c>
      <c r="O131" s="54">
        <f ca="1">OFFSET(grille!B$6,0,competences!E131,1,1)</f>
        <v>99</v>
      </c>
      <c r="P131" s="83" t="s">
        <v>470</v>
      </c>
      <c r="Q131" s="178" t="e">
        <f>#REF!+#REF!</f>
        <v>#REF!</v>
      </c>
      <c r="R131"/>
      <c r="U131" s="81"/>
    </row>
    <row r="132" spans="1:21" s="53" customFormat="1" ht="12.75">
      <c r="A132" s="54">
        <v>0</v>
      </c>
      <c r="B132" s="64" t="s">
        <v>372</v>
      </c>
      <c r="C132" s="54">
        <v>69</v>
      </c>
      <c r="D132" s="64" t="s">
        <v>375</v>
      </c>
      <c r="E132" s="54">
        <v>33</v>
      </c>
      <c r="F132" s="54"/>
      <c r="G132" s="54"/>
      <c r="H132" s="65" t="s">
        <v>537</v>
      </c>
      <c r="I132" s="65" t="s">
        <v>536</v>
      </c>
      <c r="J132" s="65"/>
      <c r="K132" s="54">
        <f ca="1">OFFSET(grille!B$2,0,competences!E132,1,1)</f>
        <v>33</v>
      </c>
      <c r="L132" s="54">
        <f ca="1">OFFSET(grille!B$3,0,competences!E132,1,1)</f>
        <v>62</v>
      </c>
      <c r="M132" s="66">
        <f ca="1">OFFSET(grille!B$4,0,competences!E132,1,1)</f>
        <v>91</v>
      </c>
      <c r="N132" s="54">
        <f ca="1">OFFSET(grille!B$5,0,competences!E132,1,1)</f>
        <v>95</v>
      </c>
      <c r="O132" s="54">
        <f ca="1">OFFSET(grille!B$6,0,competences!E132,1,1)</f>
        <v>99</v>
      </c>
      <c r="P132" s="83" t="s">
        <v>484</v>
      </c>
      <c r="Q132" s="178" t="e">
        <f>#REF!+#REF!</f>
        <v>#REF!</v>
      </c>
      <c r="R132" t="s">
        <v>735</v>
      </c>
      <c r="U132" s="81"/>
    </row>
    <row r="133" spans="1:21" s="53" customFormat="1" ht="12.75">
      <c r="A133" s="54">
        <v>0</v>
      </c>
      <c r="B133" s="64" t="s">
        <v>251</v>
      </c>
      <c r="C133" s="54">
        <v>70</v>
      </c>
      <c r="D133" s="64" t="s">
        <v>274</v>
      </c>
      <c r="E133" s="54">
        <v>21</v>
      </c>
      <c r="F133" s="54"/>
      <c r="G133" s="54"/>
      <c r="H133" s="65" t="s">
        <v>534</v>
      </c>
      <c r="I133" s="65" t="s">
        <v>538</v>
      </c>
      <c r="J133" s="65"/>
      <c r="K133" s="54">
        <f ca="1">OFFSET(grille!B$2,0,competences!E133,1,1)</f>
        <v>21</v>
      </c>
      <c r="L133" s="54">
        <f ca="1">OFFSET(grille!B$3,0,competences!E133,1,1)</f>
        <v>42</v>
      </c>
      <c r="M133" s="66">
        <f ca="1">OFFSET(grille!B$4,0,competences!E133,1,1)</f>
        <v>63</v>
      </c>
      <c r="N133" s="54">
        <f ca="1">OFFSET(grille!B$5,0,competences!E133,1,1)</f>
        <v>76</v>
      </c>
      <c r="O133" s="54">
        <f ca="1">OFFSET(grille!B$6,0,competences!E133,1,1)</f>
        <v>90</v>
      </c>
      <c r="P133" s="83" t="s">
        <v>476</v>
      </c>
      <c r="Q133" s="178" t="e">
        <f>#REF!+#REF!</f>
        <v>#REF!</v>
      </c>
      <c r="R133" t="s">
        <v>736</v>
      </c>
      <c r="U133" s="81"/>
    </row>
    <row r="134" spans="1:21" s="53" customFormat="1" ht="12.75">
      <c r="A134" s="54">
        <v>0</v>
      </c>
      <c r="B134" s="64" t="s">
        <v>372</v>
      </c>
      <c r="C134" s="54">
        <v>228</v>
      </c>
      <c r="D134" s="64" t="s">
        <v>398</v>
      </c>
      <c r="E134" s="54">
        <v>21</v>
      </c>
      <c r="F134" s="54"/>
      <c r="G134" s="54"/>
      <c r="H134" s="65" t="s">
        <v>537</v>
      </c>
      <c r="I134" s="65" t="s">
        <v>535</v>
      </c>
      <c r="J134" s="65"/>
      <c r="K134" s="54">
        <f ca="1">OFFSET(grille!B$2,0,competences!E134,1,1)</f>
        <v>21</v>
      </c>
      <c r="L134" s="54">
        <f ca="1">OFFSET(grille!B$3,0,competences!E134,1,1)</f>
        <v>42</v>
      </c>
      <c r="M134" s="66">
        <f ca="1">OFFSET(grille!B$4,0,competences!E134,1,1)</f>
        <v>63</v>
      </c>
      <c r="N134" s="54">
        <f ca="1">OFFSET(grille!B$5,0,competences!E134,1,1)</f>
        <v>76</v>
      </c>
      <c r="O134" s="54">
        <f ca="1">OFFSET(grille!B$6,0,competences!E134,1,1)</f>
        <v>90</v>
      </c>
      <c r="P134" s="83" t="s">
        <v>93</v>
      </c>
      <c r="Q134" s="178" t="e">
        <f>#REF!+#REF!</f>
        <v>#REF!</v>
      </c>
      <c r="R134"/>
      <c r="U134" s="81"/>
    </row>
    <row r="135" spans="1:21" s="53" customFormat="1" ht="12.75">
      <c r="A135" s="54">
        <v>0</v>
      </c>
      <c r="B135" s="64" t="s">
        <v>372</v>
      </c>
      <c r="C135" s="54">
        <v>229</v>
      </c>
      <c r="D135" s="64" t="s">
        <v>399</v>
      </c>
      <c r="E135" s="102">
        <v>26</v>
      </c>
      <c r="F135" s="54"/>
      <c r="G135" s="54"/>
      <c r="H135" s="65" t="s">
        <v>537</v>
      </c>
      <c r="I135" s="65" t="s">
        <v>536</v>
      </c>
      <c r="J135" s="65"/>
      <c r="K135" s="54">
        <f ca="1">OFFSET(grille!B$2,0,competences!E135,1,1)</f>
        <v>26</v>
      </c>
      <c r="L135" s="54">
        <f ca="1">OFFSET(grille!B$3,0,competences!E135,1,1)</f>
        <v>52</v>
      </c>
      <c r="M135" s="66">
        <f ca="1">OFFSET(grille!B$4,0,competences!E135,1,1)</f>
        <v>78</v>
      </c>
      <c r="N135" s="54">
        <f ca="1">OFFSET(grille!B$5,0,competences!E135,1,1)</f>
        <v>87</v>
      </c>
      <c r="O135" s="54">
        <f ca="1">OFFSET(grille!B$6,0,competences!E135,1,1)</f>
        <v>97</v>
      </c>
      <c r="P135" s="83" t="s">
        <v>484</v>
      </c>
      <c r="Q135" s="178" t="e">
        <f>#REF!+#REF!</f>
        <v>#REF!</v>
      </c>
      <c r="R135"/>
      <c r="U135" s="81"/>
    </row>
    <row r="136" spans="1:21" s="53" customFormat="1" ht="12.75">
      <c r="A136" s="54">
        <v>1</v>
      </c>
      <c r="B136" s="64" t="s">
        <v>286</v>
      </c>
      <c r="C136" s="54">
        <v>135</v>
      </c>
      <c r="D136" s="64" t="s">
        <v>304</v>
      </c>
      <c r="E136" s="54">
        <v>27</v>
      </c>
      <c r="F136" s="54"/>
      <c r="G136" s="54"/>
      <c r="H136" s="65" t="s">
        <v>564</v>
      </c>
      <c r="I136" s="65" t="s">
        <v>544</v>
      </c>
      <c r="J136" s="65"/>
      <c r="K136" s="54">
        <f ca="1">OFFSET(grille!B$2,0,competences!E136,1,1)</f>
        <v>27</v>
      </c>
      <c r="L136" s="54">
        <f ca="1">OFFSET(grille!B$3,0,competences!E136,1,1)</f>
        <v>54</v>
      </c>
      <c r="M136" s="66">
        <f ca="1">OFFSET(grille!B$4,0,competences!E136,1,1)</f>
        <v>81</v>
      </c>
      <c r="N136" s="54">
        <f ca="1">OFFSET(grille!B$5,0,competences!E136,1,1)</f>
        <v>89</v>
      </c>
      <c r="O136" s="54">
        <f ca="1">OFFSET(grille!B$6,0,competences!E136,1,1)</f>
        <v>98</v>
      </c>
      <c r="P136" s="83" t="s">
        <v>470</v>
      </c>
      <c r="Q136" s="178" t="e">
        <f>#REF!+#REF!</f>
        <v>#REF!</v>
      </c>
      <c r="R136"/>
      <c r="U136" s="81"/>
    </row>
    <row r="137" spans="1:21" s="53" customFormat="1" ht="12.75">
      <c r="A137" s="54">
        <v>2</v>
      </c>
      <c r="B137" s="64" t="s">
        <v>325</v>
      </c>
      <c r="C137" s="54">
        <v>149</v>
      </c>
      <c r="D137" s="64" t="s">
        <v>339</v>
      </c>
      <c r="E137" s="54">
        <v>33</v>
      </c>
      <c r="F137" s="54"/>
      <c r="G137" s="54"/>
      <c r="H137" s="65" t="s">
        <v>538</v>
      </c>
      <c r="I137" s="65" t="s">
        <v>564</v>
      </c>
      <c r="J137" s="65"/>
      <c r="K137" s="54">
        <f ca="1">OFFSET(grille!B$2,0,competences!E137,1,1)</f>
        <v>33</v>
      </c>
      <c r="L137" s="54">
        <f ca="1">OFFSET(grille!B$3,0,competences!E137,1,1)</f>
        <v>62</v>
      </c>
      <c r="M137" s="66">
        <f ca="1">OFFSET(grille!B$4,0,competences!E137,1,1)</f>
        <v>91</v>
      </c>
      <c r="N137" s="54">
        <f ca="1">OFFSET(grille!B$5,0,competences!E137,1,1)</f>
        <v>95</v>
      </c>
      <c r="O137" s="54">
        <f ca="1">OFFSET(grille!B$6,0,competences!E137,1,1)</f>
        <v>99</v>
      </c>
      <c r="P137" s="83" t="s">
        <v>514</v>
      </c>
      <c r="Q137" s="178" t="e">
        <f>#REF!+#REF!</f>
        <v>#REF!</v>
      </c>
      <c r="R137" t="s">
        <v>737</v>
      </c>
      <c r="U137" s="81"/>
    </row>
    <row r="138" spans="1:21" s="211" customFormat="1" ht="12.75">
      <c r="A138" s="205">
        <v>2</v>
      </c>
      <c r="B138" s="206" t="s">
        <v>182</v>
      </c>
      <c r="C138" s="205">
        <v>150</v>
      </c>
      <c r="D138" s="206" t="s">
        <v>187</v>
      </c>
      <c r="E138" s="205">
        <v>34</v>
      </c>
      <c r="F138" s="205"/>
      <c r="G138" s="205"/>
      <c r="H138" s="207" t="s">
        <v>564</v>
      </c>
      <c r="I138" s="207" t="s">
        <v>545</v>
      </c>
      <c r="J138" s="207"/>
      <c r="K138" s="205">
        <f ca="1">OFFSET(grille!B$2,0,competences!E138,1,1)</f>
        <v>34</v>
      </c>
      <c r="L138" s="205">
        <f ca="1">OFFSET(grille!B$3,0,competences!E138,1,1)</f>
        <v>62</v>
      </c>
      <c r="M138" s="208">
        <f ca="1">OFFSET(grille!B$4,0,competences!E138,1,1)</f>
        <v>91</v>
      </c>
      <c r="N138" s="205">
        <f ca="1">OFFSET(grille!B$5,0,competences!E138,1,1)</f>
        <v>95</v>
      </c>
      <c r="O138" s="205">
        <f ca="1">OFFSET(grille!B$6,0,competences!E138,1,1)</f>
        <v>99</v>
      </c>
      <c r="P138" s="209" t="s">
        <v>454</v>
      </c>
      <c r="Q138" s="210" t="e">
        <f>#REF!+#REF!</f>
        <v>#REF!</v>
      </c>
      <c r="R138"/>
      <c r="U138" s="212"/>
    </row>
    <row r="139" spans="1:21" s="53" customFormat="1" ht="12.75">
      <c r="A139" s="54">
        <v>0</v>
      </c>
      <c r="B139" s="64" t="s">
        <v>316</v>
      </c>
      <c r="C139" s="54">
        <v>223</v>
      </c>
      <c r="D139" s="64" t="s">
        <v>39</v>
      </c>
      <c r="E139" s="54">
        <v>16</v>
      </c>
      <c r="F139" s="54"/>
      <c r="G139" s="54"/>
      <c r="H139" s="65" t="s">
        <v>566</v>
      </c>
      <c r="I139" s="65" t="s">
        <v>544</v>
      </c>
      <c r="J139" s="65"/>
      <c r="K139" s="54">
        <f ca="1">OFFSET(grille!B$2,0,competences!E139,1,1)</f>
        <v>16</v>
      </c>
      <c r="L139" s="54">
        <f ca="1">OFFSET(grille!B$3,0,competences!E139,1,1)</f>
        <v>32</v>
      </c>
      <c r="M139" s="66">
        <f ca="1">OFFSET(grille!B$4,0,competences!E139,1,1)</f>
        <v>48</v>
      </c>
      <c r="N139" s="54">
        <f ca="1">OFFSET(grille!B$5,0,competences!E139,1,1)</f>
        <v>62</v>
      </c>
      <c r="O139" s="54">
        <f ca="1">OFFSET(grille!B$6,0,competences!E139,1,1)</f>
        <v>77</v>
      </c>
      <c r="P139" s="83" t="s">
        <v>40</v>
      </c>
      <c r="Q139" s="178"/>
      <c r="R139" t="s">
        <v>738</v>
      </c>
      <c r="U139" s="81"/>
    </row>
    <row r="140" spans="1:21" s="53" customFormat="1" ht="12.75">
      <c r="A140" s="54">
        <v>0</v>
      </c>
      <c r="B140" s="64" t="s">
        <v>316</v>
      </c>
      <c r="C140" s="54">
        <v>67</v>
      </c>
      <c r="D140" s="64" t="s">
        <v>319</v>
      </c>
      <c r="E140" s="54">
        <v>15</v>
      </c>
      <c r="F140" s="54"/>
      <c r="G140" s="54"/>
      <c r="H140" s="65" t="s">
        <v>565</v>
      </c>
      <c r="I140" s="65" t="s">
        <v>564</v>
      </c>
      <c r="J140" s="65"/>
      <c r="K140" s="54">
        <f ca="1">OFFSET(grille!B$2,0,competences!E140,1,1)</f>
        <v>15</v>
      </c>
      <c r="L140" s="54">
        <f ca="1">OFFSET(grille!B$3,0,competences!E140,1,1)</f>
        <v>30</v>
      </c>
      <c r="M140" s="66">
        <f ca="1">OFFSET(grille!B$4,0,competences!E140,1,1)</f>
        <v>46</v>
      </c>
      <c r="N140" s="54">
        <f ca="1">OFFSET(grille!B$5,0,competences!E140,1,1)</f>
        <v>60</v>
      </c>
      <c r="O140" s="54">
        <f ca="1">OFFSET(grille!B$6,0,competences!E140,1,1)</f>
        <v>74</v>
      </c>
      <c r="P140" s="83" t="s">
        <v>479</v>
      </c>
      <c r="Q140" s="178" t="e">
        <f>#REF!+#REF!</f>
        <v>#REF!</v>
      </c>
      <c r="R140" t="s">
        <v>739</v>
      </c>
      <c r="U140" s="81"/>
    </row>
    <row r="141" spans="1:21" s="53" customFormat="1" ht="12.75">
      <c r="A141" s="54">
        <v>0</v>
      </c>
      <c r="B141" s="64" t="s">
        <v>205</v>
      </c>
      <c r="C141" s="54">
        <v>74</v>
      </c>
      <c r="D141" s="64" t="s">
        <v>223</v>
      </c>
      <c r="E141" s="54">
        <v>30</v>
      </c>
      <c r="F141" s="54"/>
      <c r="G141" s="54"/>
      <c r="H141" s="65" t="s">
        <v>566</v>
      </c>
      <c r="I141" s="65" t="s">
        <v>567</v>
      </c>
      <c r="J141" s="65"/>
      <c r="K141" s="54">
        <f ca="1">OFFSET(grille!B$2,0,competences!E141,1,1)</f>
        <v>30</v>
      </c>
      <c r="L141" s="54">
        <f ca="1">OFFSET(grille!B$3,0,competences!E141,1,1)</f>
        <v>60</v>
      </c>
      <c r="M141" s="66">
        <f ca="1">OFFSET(grille!B$4,0,competences!E141,1,1)</f>
        <v>90</v>
      </c>
      <c r="N141" s="54">
        <f ca="1">OFFSET(grille!B$5,0,competences!E141,1,1)</f>
        <v>94</v>
      </c>
      <c r="O141" s="54">
        <f ca="1">OFFSET(grille!B$6,0,competences!E141,1,1)</f>
        <v>99</v>
      </c>
      <c r="P141" s="83" t="s">
        <v>488</v>
      </c>
      <c r="Q141" s="178" t="e">
        <f>#REF!+#REF!</f>
        <v>#REF!</v>
      </c>
      <c r="R141"/>
      <c r="U141" s="81"/>
    </row>
    <row r="142" spans="1:21" s="53" customFormat="1" ht="12.75">
      <c r="A142" s="54">
        <v>0</v>
      </c>
      <c r="B142" s="64" t="s">
        <v>205</v>
      </c>
      <c r="C142" s="54">
        <v>71</v>
      </c>
      <c r="D142" s="64" t="s">
        <v>220</v>
      </c>
      <c r="E142" s="54">
        <v>34</v>
      </c>
      <c r="F142" s="54"/>
      <c r="G142" s="54"/>
      <c r="H142" s="65" t="s">
        <v>566</v>
      </c>
      <c r="I142" s="65" t="s">
        <v>568</v>
      </c>
      <c r="J142" s="65"/>
      <c r="K142" s="54">
        <f ca="1">OFFSET(grille!B$2,0,competences!E142,1,1)</f>
        <v>34</v>
      </c>
      <c r="L142" s="54">
        <f ca="1">OFFSET(grille!B$3,0,competences!E142,1,1)</f>
        <v>62</v>
      </c>
      <c r="M142" s="66">
        <f ca="1">OFFSET(grille!B$4,0,competences!E142,1,1)</f>
        <v>91</v>
      </c>
      <c r="N142" s="54">
        <f ca="1">OFFSET(grille!B$5,0,competences!E142,1,1)</f>
        <v>95</v>
      </c>
      <c r="O142" s="54">
        <f ca="1">OFFSET(grille!B$6,0,competences!E142,1,1)</f>
        <v>99</v>
      </c>
      <c r="P142" s="83" t="s">
        <v>485</v>
      </c>
      <c r="Q142" s="178" t="e">
        <f>#REF!+#REF!</f>
        <v>#REF!</v>
      </c>
      <c r="R142"/>
      <c r="U142" s="81"/>
    </row>
    <row r="143" spans="1:21" s="53" customFormat="1" ht="12.75">
      <c r="A143" s="54">
        <v>0</v>
      </c>
      <c r="B143" s="64" t="s">
        <v>205</v>
      </c>
      <c r="C143" s="54">
        <v>72</v>
      </c>
      <c r="D143" s="64" t="s">
        <v>221</v>
      </c>
      <c r="E143" s="54">
        <v>32</v>
      </c>
      <c r="F143" s="54"/>
      <c r="G143" s="54"/>
      <c r="H143" s="65" t="s">
        <v>566</v>
      </c>
      <c r="I143" s="65" t="s">
        <v>569</v>
      </c>
      <c r="J143" s="65"/>
      <c r="K143" s="54">
        <f ca="1">OFFSET(grille!B$2,0,competences!E143,1,1)</f>
        <v>32</v>
      </c>
      <c r="L143" s="54">
        <f ca="1">OFFSET(grille!B$3,0,competences!E143,1,1)</f>
        <v>61</v>
      </c>
      <c r="M143" s="66">
        <f ca="1">OFFSET(grille!B$4,0,competences!E143,1,1)</f>
        <v>90</v>
      </c>
      <c r="N143" s="54">
        <f ca="1">OFFSET(grille!B$5,0,competences!E143,1,1)</f>
        <v>94</v>
      </c>
      <c r="O143" s="54">
        <f ca="1">OFFSET(grille!B$6,0,competences!E143,1,1)</f>
        <v>99</v>
      </c>
      <c r="P143" s="83" t="s">
        <v>486</v>
      </c>
      <c r="Q143" s="178" t="e">
        <f>#REF!+#REF!</f>
        <v>#REF!</v>
      </c>
      <c r="R143"/>
      <c r="U143" s="81"/>
    </row>
    <row r="144" spans="1:21" s="53" customFormat="1" ht="12.75">
      <c r="A144" s="54">
        <v>0</v>
      </c>
      <c r="B144" s="64" t="s">
        <v>205</v>
      </c>
      <c r="C144" s="54">
        <v>73</v>
      </c>
      <c r="D144" s="64" t="s">
        <v>222</v>
      </c>
      <c r="E144" s="54">
        <v>32</v>
      </c>
      <c r="F144" s="54"/>
      <c r="G144" s="54"/>
      <c r="H144" s="65" t="s">
        <v>566</v>
      </c>
      <c r="I144" s="65" t="s">
        <v>570</v>
      </c>
      <c r="J144" s="65"/>
      <c r="K144" s="54">
        <f ca="1">OFFSET(grille!B$2,0,competences!E144,1,1)</f>
        <v>32</v>
      </c>
      <c r="L144" s="54">
        <f ca="1">OFFSET(grille!B$3,0,competences!E144,1,1)</f>
        <v>61</v>
      </c>
      <c r="M144" s="66">
        <f ca="1">OFFSET(grille!B$4,0,competences!E144,1,1)</f>
        <v>90</v>
      </c>
      <c r="N144" s="54">
        <f ca="1">OFFSET(grille!B$5,0,competences!E144,1,1)</f>
        <v>94</v>
      </c>
      <c r="O144" s="54">
        <f ca="1">OFFSET(grille!B$6,0,competences!E144,1,1)</f>
        <v>99</v>
      </c>
      <c r="P144" s="83" t="s">
        <v>487</v>
      </c>
      <c r="Q144" s="178" t="e">
        <f>#REF!+#REF!</f>
        <v>#REF!</v>
      </c>
      <c r="R144"/>
      <c r="U144" s="81"/>
    </row>
    <row r="145" spans="1:21" s="53" customFormat="1" ht="12.75">
      <c r="A145" s="54">
        <v>0</v>
      </c>
      <c r="B145" s="64" t="s">
        <v>286</v>
      </c>
      <c r="C145" s="54">
        <v>75</v>
      </c>
      <c r="D145" s="64" t="s">
        <v>294</v>
      </c>
      <c r="E145" s="54">
        <v>34</v>
      </c>
      <c r="F145" s="54"/>
      <c r="G145" s="54"/>
      <c r="H145" s="65" t="s">
        <v>564</v>
      </c>
      <c r="I145" s="65" t="s">
        <v>564</v>
      </c>
      <c r="J145" s="65"/>
      <c r="K145" s="54">
        <f ca="1">OFFSET(grille!B$2,0,competences!E145,1,1)</f>
        <v>34</v>
      </c>
      <c r="L145" s="54">
        <f ca="1">OFFSET(grille!B$3,0,competences!E145,1,1)</f>
        <v>62</v>
      </c>
      <c r="M145" s="66">
        <f ca="1">OFFSET(grille!B$4,0,competences!E145,1,1)</f>
        <v>91</v>
      </c>
      <c r="N145" s="54">
        <f ca="1">OFFSET(grille!B$5,0,competences!E145,1,1)</f>
        <v>95</v>
      </c>
      <c r="O145" s="54">
        <f ca="1">OFFSET(grille!B$6,0,competences!E145,1,1)</f>
        <v>99</v>
      </c>
      <c r="P145" s="83" t="s">
        <v>489</v>
      </c>
      <c r="Q145" s="178" t="e">
        <f>#REF!+#REF!</f>
        <v>#REF!</v>
      </c>
      <c r="R145"/>
      <c r="U145" s="81"/>
    </row>
    <row r="146" spans="1:21" s="53" customFormat="1" ht="12.75">
      <c r="A146" s="54">
        <v>1</v>
      </c>
      <c r="B146" s="64" t="s">
        <v>325</v>
      </c>
      <c r="C146" s="54">
        <v>133</v>
      </c>
      <c r="D146" s="64" t="s">
        <v>336</v>
      </c>
      <c r="E146" s="54">
        <v>16</v>
      </c>
      <c r="F146" s="54"/>
      <c r="G146" s="54"/>
      <c r="H146" s="65" t="s">
        <v>538</v>
      </c>
      <c r="I146" s="65" t="s">
        <v>536</v>
      </c>
      <c r="J146" s="65"/>
      <c r="K146" s="54">
        <f ca="1">OFFSET(grille!B$2,0,competences!E146,1,1)</f>
        <v>16</v>
      </c>
      <c r="L146" s="54">
        <f ca="1">OFFSET(grille!B$3,0,competences!E146,1,1)</f>
        <v>32</v>
      </c>
      <c r="M146" s="66">
        <f ca="1">OFFSET(grille!B$4,0,competences!E146,1,1)</f>
        <v>48</v>
      </c>
      <c r="N146" s="54">
        <f ca="1">OFFSET(grille!B$5,0,competences!E146,1,1)</f>
        <v>62</v>
      </c>
      <c r="O146" s="54">
        <f ca="1">OFFSET(grille!B$6,0,competences!E146,1,1)</f>
        <v>77</v>
      </c>
      <c r="P146" s="83" t="s">
        <v>471</v>
      </c>
      <c r="Q146" s="178" t="e">
        <f>#REF!+#REF!</f>
        <v>#REF!</v>
      </c>
      <c r="R146"/>
      <c r="U146" s="81"/>
    </row>
    <row r="147" spans="1:21" s="53" customFormat="1" ht="12.75">
      <c r="A147" s="54">
        <v>1</v>
      </c>
      <c r="B147" s="64" t="s">
        <v>325</v>
      </c>
      <c r="C147" s="54">
        <v>134</v>
      </c>
      <c r="D147" s="64" t="s">
        <v>337</v>
      </c>
      <c r="E147" s="54">
        <v>18</v>
      </c>
      <c r="F147" s="54"/>
      <c r="G147" s="54"/>
      <c r="H147" s="65" t="s">
        <v>564</v>
      </c>
      <c r="I147" s="65" t="s">
        <v>536</v>
      </c>
      <c r="J147" s="65"/>
      <c r="K147" s="54">
        <f ca="1">OFFSET(grille!B$2,0,competences!E147,1,1)</f>
        <v>18</v>
      </c>
      <c r="L147" s="54">
        <f ca="1">OFFSET(grille!B$3,0,competences!E147,1,1)</f>
        <v>36</v>
      </c>
      <c r="M147" s="66">
        <f ca="1">OFFSET(grille!B$4,0,competences!E147,1,1)</f>
        <v>54</v>
      </c>
      <c r="N147" s="54">
        <f ca="1">OFFSET(grille!B$5,0,competences!E147,1,1)</f>
        <v>68</v>
      </c>
      <c r="O147" s="54">
        <f ca="1">OFFSET(grille!B$6,0,competences!E147,1,1)</f>
        <v>83</v>
      </c>
      <c r="P147" s="83" t="s">
        <v>512</v>
      </c>
      <c r="Q147" s="178" t="e">
        <f>#REF!+#REF!</f>
        <v>#REF!</v>
      </c>
      <c r="R147"/>
      <c r="U147" s="81"/>
    </row>
    <row r="148" spans="1:21" s="53" customFormat="1" ht="12.75">
      <c r="A148" s="54">
        <v>2</v>
      </c>
      <c r="B148" s="64" t="s">
        <v>286</v>
      </c>
      <c r="C148" s="54">
        <v>151</v>
      </c>
      <c r="D148" s="64" t="s">
        <v>310</v>
      </c>
      <c r="E148" s="54">
        <v>15</v>
      </c>
      <c r="F148" s="54"/>
      <c r="G148" s="54"/>
      <c r="H148" s="65" t="s">
        <v>564</v>
      </c>
      <c r="I148" s="65" t="s">
        <v>566</v>
      </c>
      <c r="J148" s="65"/>
      <c r="K148" s="54">
        <f ca="1">OFFSET(grille!B$2,0,competences!E148,1,1)</f>
        <v>15</v>
      </c>
      <c r="L148" s="54">
        <f ca="1">OFFSET(grille!B$3,0,competences!E148,1,1)</f>
        <v>30</v>
      </c>
      <c r="M148" s="66">
        <f ca="1">OFFSET(grille!B$4,0,competences!E148,1,1)</f>
        <v>46</v>
      </c>
      <c r="N148" s="54">
        <f ca="1">OFFSET(grille!B$5,0,competences!E148,1,1)</f>
        <v>60</v>
      </c>
      <c r="O148" s="54">
        <f ca="1">OFFSET(grille!B$6,0,competences!E148,1,1)</f>
        <v>74</v>
      </c>
      <c r="P148" s="83" t="s">
        <v>498</v>
      </c>
      <c r="Q148" s="178" t="e">
        <f>#REF!+#REF!</f>
        <v>#REF!</v>
      </c>
      <c r="R148"/>
      <c r="U148" s="81"/>
    </row>
    <row r="149" spans="1:21" s="53" customFormat="1" ht="12.75">
      <c r="A149" s="54">
        <v>3</v>
      </c>
      <c r="B149" s="64" t="s">
        <v>372</v>
      </c>
      <c r="C149" s="54">
        <v>171</v>
      </c>
      <c r="D149" s="64" t="s">
        <v>386</v>
      </c>
      <c r="E149" s="54">
        <v>20</v>
      </c>
      <c r="F149" s="54"/>
      <c r="G149" s="54"/>
      <c r="H149" s="65" t="s">
        <v>564</v>
      </c>
      <c r="I149" s="65" t="s">
        <v>537</v>
      </c>
      <c r="J149" s="65"/>
      <c r="K149" s="54">
        <f ca="1">OFFSET(grille!B$2,0,competences!E149,1,1)</f>
        <v>20</v>
      </c>
      <c r="L149" s="54">
        <f ca="1">OFFSET(grille!B$3,0,competences!E149,1,1)</f>
        <v>40</v>
      </c>
      <c r="M149" s="66">
        <f ca="1">OFFSET(grille!B$4,0,competences!E149,1,1)</f>
        <v>60</v>
      </c>
      <c r="N149" s="54">
        <f ca="1">OFFSET(grille!B$5,0,competences!E149,1,1)</f>
        <v>74</v>
      </c>
      <c r="O149" s="54">
        <f ca="1">OFFSET(grille!B$6,0,competences!E149,1,1)</f>
        <v>88</v>
      </c>
      <c r="P149" s="83" t="s">
        <v>517</v>
      </c>
      <c r="Q149" s="178" t="e">
        <f>#REF!+#REF!</f>
        <v>#REF!</v>
      </c>
      <c r="R149" t="s">
        <v>740</v>
      </c>
      <c r="U149" s="81"/>
    </row>
    <row r="150" spans="1:21" s="345" customFormat="1" ht="12.75">
      <c r="A150" s="317">
        <v>0</v>
      </c>
      <c r="B150" s="341" t="s">
        <v>677</v>
      </c>
      <c r="C150" s="317">
        <v>231</v>
      </c>
      <c r="D150" s="341" t="s">
        <v>95</v>
      </c>
      <c r="E150" s="317">
        <v>28</v>
      </c>
      <c r="F150" s="317"/>
      <c r="G150" s="317"/>
      <c r="H150" s="342" t="s">
        <v>565</v>
      </c>
      <c r="I150" s="342" t="s">
        <v>566</v>
      </c>
      <c r="J150" s="342"/>
      <c r="K150" s="317">
        <f ca="1">OFFSET(grille!B$2,0,competences!E150,1,1)</f>
        <v>28</v>
      </c>
      <c r="L150" s="317">
        <f ca="1">OFFSET(grille!B$3,0,competences!E150,1,1)</f>
        <v>56</v>
      </c>
      <c r="M150" s="317">
        <f ca="1">OFFSET(grille!B$4,0,competences!E150,1,1)</f>
        <v>84</v>
      </c>
      <c r="N150" s="317">
        <f ca="1">OFFSET(grille!B$5,0,competences!E150,1,1)</f>
        <v>91</v>
      </c>
      <c r="O150" s="317">
        <f ca="1">OFFSET(grille!B$6,0,competences!E150,1,1)</f>
        <v>98</v>
      </c>
      <c r="P150" s="343" t="s">
        <v>442</v>
      </c>
      <c r="Q150" s="344"/>
      <c r="R150"/>
      <c r="U150" s="318"/>
    </row>
    <row r="151" spans="1:21" s="53" customFormat="1" ht="12.75">
      <c r="A151" s="54">
        <v>0</v>
      </c>
      <c r="B151" s="64" t="s">
        <v>372</v>
      </c>
      <c r="C151" s="54">
        <v>76</v>
      </c>
      <c r="D151" s="367" t="s">
        <v>414</v>
      </c>
      <c r="E151" s="366">
        <f>+G151*2</f>
        <v>66</v>
      </c>
      <c r="F151" s="54"/>
      <c r="G151" s="54">
        <v>33</v>
      </c>
      <c r="H151" s="65" t="s">
        <v>536</v>
      </c>
      <c r="I151" s="65" t="s">
        <v>537</v>
      </c>
      <c r="J151" s="65"/>
      <c r="K151" s="54">
        <f ca="1">OFFSET(grille!B$2,0,competences!E151,1,1)</f>
        <v>66</v>
      </c>
      <c r="L151" s="54">
        <f ca="1">OFFSET(grille!B$3,0,competences!E151,1,1)</f>
        <v>74</v>
      </c>
      <c r="M151" s="66">
        <f ca="1">OFFSET(grille!B$4,0,competences!E151,1,1)</f>
        <v>99</v>
      </c>
      <c r="N151" s="54">
        <f ca="1">OFFSET(grille!B$5,0,competences!E151,1,1)</f>
        <v>99</v>
      </c>
      <c r="O151" s="54">
        <f ca="1">OFFSET(grille!B$6,0,competences!E151,1,1)</f>
        <v>99</v>
      </c>
      <c r="P151" s="83" t="s">
        <v>490</v>
      </c>
      <c r="Q151" s="178" t="e">
        <f>#REF!+#REF!</f>
        <v>#REF!</v>
      </c>
      <c r="R151" t="s">
        <v>741</v>
      </c>
      <c r="U151" s="81"/>
    </row>
    <row r="152" spans="1:21" s="53" customFormat="1" ht="12.75">
      <c r="A152" s="54">
        <v>4</v>
      </c>
      <c r="B152" s="64" t="s">
        <v>372</v>
      </c>
      <c r="C152" s="54">
        <v>191</v>
      </c>
      <c r="D152" s="64" t="s">
        <v>396</v>
      </c>
      <c r="E152" s="54">
        <v>1</v>
      </c>
      <c r="F152" s="54"/>
      <c r="G152" s="54"/>
      <c r="H152" s="65" t="s">
        <v>564</v>
      </c>
      <c r="I152" s="65" t="s">
        <v>545</v>
      </c>
      <c r="J152" s="65"/>
      <c r="K152" s="54">
        <f ca="1">OFFSET(grille!B$2,0,competences!E152,1,1)</f>
        <v>1</v>
      </c>
      <c r="L152" s="54">
        <f ca="1">OFFSET(grille!B$3,0,competences!E152,1,1)</f>
        <v>3</v>
      </c>
      <c r="M152" s="66">
        <f ca="1">OFFSET(grille!B$4,0,competences!E152,1,1)</f>
        <v>5</v>
      </c>
      <c r="N152" s="54">
        <f ca="1">OFFSET(grille!B$5,0,competences!E152,1,1)</f>
        <v>6</v>
      </c>
      <c r="O152" s="54">
        <f ca="1">OFFSET(grille!B$6,0,competences!E152,1,1)</f>
        <v>8</v>
      </c>
      <c r="P152" s="83" t="s">
        <v>454</v>
      </c>
      <c r="Q152" s="178" t="e">
        <f>#REF!+#REF!</f>
        <v>#REF!</v>
      </c>
      <c r="R152"/>
      <c r="U152" s="81"/>
    </row>
    <row r="153" spans="1:21" s="53" customFormat="1" ht="12.75">
      <c r="A153" s="54">
        <v>3</v>
      </c>
      <c r="B153" s="64" t="s">
        <v>372</v>
      </c>
      <c r="C153" s="54">
        <v>177</v>
      </c>
      <c r="D153" s="64" t="s">
        <v>390</v>
      </c>
      <c r="E153" s="54">
        <v>18</v>
      </c>
      <c r="F153" s="54"/>
      <c r="G153" s="54"/>
      <c r="H153" s="65" t="s">
        <v>534</v>
      </c>
      <c r="I153" s="65" t="s">
        <v>564</v>
      </c>
      <c r="J153" s="65"/>
      <c r="K153" s="54">
        <f ca="1">OFFSET(grille!B$2,0,competences!E153,1,1)</f>
        <v>18</v>
      </c>
      <c r="L153" s="54">
        <f ca="1">OFFSET(grille!B$3,0,competences!E153,1,1)</f>
        <v>36</v>
      </c>
      <c r="M153" s="66">
        <f ca="1">OFFSET(grille!B$4,0,competences!E153,1,1)</f>
        <v>54</v>
      </c>
      <c r="N153" s="54">
        <f ca="1">OFFSET(grille!B$5,0,competences!E153,1,1)</f>
        <v>68</v>
      </c>
      <c r="O153" s="54">
        <f ca="1">OFFSET(grille!B$6,0,competences!E153,1,1)</f>
        <v>83</v>
      </c>
      <c r="P153" s="83" t="s">
        <v>444</v>
      </c>
      <c r="Q153" s="178" t="e">
        <f>#REF!+#REF!</f>
        <v>#REF!</v>
      </c>
      <c r="R153"/>
      <c r="U153" s="81"/>
    </row>
    <row r="154" spans="1:21" s="53" customFormat="1" ht="12.75">
      <c r="A154" s="54">
        <v>0</v>
      </c>
      <c r="B154" s="64" t="s">
        <v>372</v>
      </c>
      <c r="C154" s="54">
        <v>77</v>
      </c>
      <c r="D154" s="64" t="s">
        <v>376</v>
      </c>
      <c r="E154" s="54">
        <v>28</v>
      </c>
      <c r="F154" s="54"/>
      <c r="G154" s="54"/>
      <c r="H154" s="65" t="s">
        <v>564</v>
      </c>
      <c r="I154" s="65" t="s">
        <v>534</v>
      </c>
      <c r="J154" s="65"/>
      <c r="K154" s="54">
        <f ca="1">OFFSET(grille!B$2,0,competences!E154,1,1)</f>
        <v>28</v>
      </c>
      <c r="L154" s="54">
        <f ca="1">OFFSET(grille!B$3,0,competences!E154,1,1)</f>
        <v>56</v>
      </c>
      <c r="M154" s="66">
        <f ca="1">OFFSET(grille!B$4,0,competences!E154,1,1)</f>
        <v>84</v>
      </c>
      <c r="N154" s="54">
        <f ca="1">OFFSET(grille!B$5,0,competences!E154,1,1)</f>
        <v>91</v>
      </c>
      <c r="O154" s="54">
        <f ca="1">OFFSET(grille!B$6,0,competences!E154,1,1)</f>
        <v>98</v>
      </c>
      <c r="P154" s="83" t="s">
        <v>457</v>
      </c>
      <c r="Q154" s="178" t="e">
        <f>#REF!+#REF!</f>
        <v>#REF!</v>
      </c>
      <c r="R154"/>
      <c r="U154" s="81"/>
    </row>
    <row r="155" spans="1:21" s="53" customFormat="1" ht="12.75">
      <c r="A155" s="54">
        <v>6</v>
      </c>
      <c r="B155" s="64" t="s">
        <v>372</v>
      </c>
      <c r="C155" s="54">
        <v>217</v>
      </c>
      <c r="D155" s="64" t="s">
        <v>407</v>
      </c>
      <c r="E155" s="54">
        <v>4</v>
      </c>
      <c r="F155" s="54"/>
      <c r="G155" s="54"/>
      <c r="H155" s="65" t="s">
        <v>545</v>
      </c>
      <c r="I155" s="65" t="s">
        <v>564</v>
      </c>
      <c r="J155" s="65"/>
      <c r="K155" s="54">
        <f ca="1">OFFSET(grille!B$2,0,competences!E155,1,1)</f>
        <v>4</v>
      </c>
      <c r="L155" s="54">
        <f ca="1">OFFSET(grille!B$3,0,competences!E155,1,1)</f>
        <v>8</v>
      </c>
      <c r="M155" s="66">
        <f ca="1">OFFSET(grille!B$4,0,competences!E155,1,1)</f>
        <v>13</v>
      </c>
      <c r="N155" s="54">
        <f ca="1">OFFSET(grille!B$5,0,competences!E155,1,1)</f>
        <v>19</v>
      </c>
      <c r="O155" s="54">
        <f ca="1">OFFSET(grille!B$6,0,competences!E155,1,1)</f>
        <v>25</v>
      </c>
      <c r="P155" s="83" t="s">
        <v>519</v>
      </c>
      <c r="Q155" s="178" t="e">
        <f>#REF!+#REF!</f>
        <v>#REF!</v>
      </c>
      <c r="R155"/>
      <c r="U155" s="81"/>
    </row>
    <row r="156" spans="1:21" s="53" customFormat="1" ht="12.75">
      <c r="A156" s="54">
        <v>5</v>
      </c>
      <c r="B156" s="64" t="s">
        <v>372</v>
      </c>
      <c r="C156" s="54">
        <v>206</v>
      </c>
      <c r="D156" s="64" t="s">
        <v>401</v>
      </c>
      <c r="E156" s="54">
        <v>2</v>
      </c>
      <c r="F156" s="54"/>
      <c r="G156" s="54"/>
      <c r="H156" s="65" t="s">
        <v>545</v>
      </c>
      <c r="I156" s="65" t="s">
        <v>564</v>
      </c>
      <c r="J156" s="65"/>
      <c r="K156" s="54">
        <f ca="1">OFFSET(grille!B$2,0,competences!E156,1,1)</f>
        <v>2</v>
      </c>
      <c r="L156" s="54">
        <f ca="1">OFFSET(grille!B$3,0,competences!E156,1,1)</f>
        <v>4</v>
      </c>
      <c r="M156" s="66">
        <f ca="1">OFFSET(grille!B$4,0,competences!E156,1,1)</f>
        <v>7</v>
      </c>
      <c r="N156" s="54">
        <f ca="1">OFFSET(grille!B$5,0,competences!E156,1,1)</f>
        <v>10</v>
      </c>
      <c r="O156" s="54">
        <f ca="1">OFFSET(grille!B$6,0,competences!E156,1,1)</f>
        <v>14</v>
      </c>
      <c r="P156" s="83" t="s">
        <v>519</v>
      </c>
      <c r="Q156" s="178" t="e">
        <f>#REF!+#REF!</f>
        <v>#REF!</v>
      </c>
      <c r="R156"/>
      <c r="U156" s="81"/>
    </row>
    <row r="157" spans="1:21" s="53" customFormat="1" ht="12.75">
      <c r="A157" s="54">
        <v>0</v>
      </c>
      <c r="B157" s="64" t="s">
        <v>182</v>
      </c>
      <c r="C157" s="54">
        <v>78</v>
      </c>
      <c r="D157" s="64" t="s">
        <v>184</v>
      </c>
      <c r="E157" s="54">
        <v>25</v>
      </c>
      <c r="F157" s="54"/>
      <c r="G157" s="54"/>
      <c r="H157" s="65" t="s">
        <v>540</v>
      </c>
      <c r="I157" s="65" t="s">
        <v>537</v>
      </c>
      <c r="J157" s="65"/>
      <c r="K157" s="54">
        <f ca="1">OFFSET(grille!B$2,0,competences!E157,1,1)</f>
        <v>25</v>
      </c>
      <c r="L157" s="54">
        <f ca="1">OFFSET(grille!B$3,0,competences!E157,1,1)</f>
        <v>50</v>
      </c>
      <c r="M157" s="66">
        <f ca="1">OFFSET(grille!B$4,0,competences!E157,1,1)</f>
        <v>75</v>
      </c>
      <c r="N157" s="54">
        <f ca="1">OFFSET(grille!B$5,0,competences!E157,1,1)</f>
        <v>85</v>
      </c>
      <c r="O157" s="54">
        <f ca="1">OFFSET(grille!B$6,0,competences!E157,1,1)</f>
        <v>96</v>
      </c>
      <c r="P157" s="83" t="s">
        <v>491</v>
      </c>
      <c r="Q157" s="178" t="e">
        <f>#REF!+#REF!</f>
        <v>#REF!</v>
      </c>
      <c r="R157"/>
      <c r="U157" s="81"/>
    </row>
    <row r="158" spans="1:21" s="211" customFormat="1" ht="12.75">
      <c r="A158" s="205">
        <v>4</v>
      </c>
      <c r="B158" s="206" t="s">
        <v>194</v>
      </c>
      <c r="C158" s="205">
        <v>188</v>
      </c>
      <c r="D158" s="206" t="s">
        <v>200</v>
      </c>
      <c r="E158" s="205">
        <v>18</v>
      </c>
      <c r="F158" s="205"/>
      <c r="G158" s="205"/>
      <c r="H158" s="207" t="s">
        <v>564</v>
      </c>
      <c r="I158" s="207" t="s">
        <v>566</v>
      </c>
      <c r="J158" s="207"/>
      <c r="K158" s="205">
        <f ca="1">OFFSET(grille!B$2,0,competences!E158,1,1)</f>
        <v>18</v>
      </c>
      <c r="L158" s="205">
        <f ca="1">OFFSET(grille!B$3,0,competences!E158,1,1)</f>
        <v>36</v>
      </c>
      <c r="M158" s="208">
        <f ca="1">OFFSET(grille!B$4,0,competences!E158,1,1)</f>
        <v>54</v>
      </c>
      <c r="N158" s="205">
        <f ca="1">OFFSET(grille!B$5,0,competences!E158,1,1)</f>
        <v>68</v>
      </c>
      <c r="O158" s="205">
        <f ca="1">OFFSET(grille!B$6,0,competences!E158,1,1)</f>
        <v>83</v>
      </c>
      <c r="P158" s="209" t="s">
        <v>498</v>
      </c>
      <c r="Q158" s="210" t="e">
        <f>#REF!+#REF!</f>
        <v>#REF!</v>
      </c>
      <c r="R158"/>
      <c r="U158" s="212"/>
    </row>
    <row r="159" spans="1:21" s="53" customFormat="1" ht="12.75">
      <c r="A159" s="54">
        <v>0</v>
      </c>
      <c r="B159" s="64" t="s">
        <v>316</v>
      </c>
      <c r="C159" s="54">
        <v>79</v>
      </c>
      <c r="D159" s="64" t="s">
        <v>320</v>
      </c>
      <c r="E159" s="54">
        <v>25</v>
      </c>
      <c r="F159" s="54"/>
      <c r="G159" s="54"/>
      <c r="H159" s="65" t="s">
        <v>566</v>
      </c>
      <c r="I159" s="65" t="s">
        <v>565</v>
      </c>
      <c r="J159" s="65"/>
      <c r="K159" s="54">
        <f ca="1">OFFSET(grille!B$2,0,competences!E159,1,1)</f>
        <v>25</v>
      </c>
      <c r="L159" s="54">
        <f ca="1">OFFSET(grille!B$3,0,competences!E159,1,1)</f>
        <v>50</v>
      </c>
      <c r="M159" s="66">
        <f ca="1">OFFSET(grille!B$4,0,competences!E159,1,1)</f>
        <v>75</v>
      </c>
      <c r="N159" s="54">
        <f ca="1">OFFSET(grille!B$5,0,competences!E159,1,1)</f>
        <v>85</v>
      </c>
      <c r="O159" s="54">
        <f ca="1">OFFSET(grille!B$6,0,competences!E159,1,1)</f>
        <v>96</v>
      </c>
      <c r="P159" s="83" t="s">
        <v>492</v>
      </c>
      <c r="Q159" s="178" t="e">
        <f>#REF!+#REF!</f>
        <v>#REF!</v>
      </c>
      <c r="R159"/>
      <c r="U159" s="81"/>
    </row>
    <row r="160" spans="1:21" s="53" customFormat="1" ht="12.75">
      <c r="A160" s="54">
        <v>0</v>
      </c>
      <c r="B160" s="64" t="s">
        <v>205</v>
      </c>
      <c r="C160" s="54">
        <v>80</v>
      </c>
      <c r="D160" s="64" t="s">
        <v>227</v>
      </c>
      <c r="E160" s="54">
        <v>34</v>
      </c>
      <c r="F160" s="54"/>
      <c r="G160" s="54"/>
      <c r="H160" s="65" t="s">
        <v>534</v>
      </c>
      <c r="I160" s="65" t="s">
        <v>540</v>
      </c>
      <c r="J160" s="65"/>
      <c r="K160" s="54">
        <f ca="1">OFFSET(grille!B$2,0,competences!E160,1,1)</f>
        <v>34</v>
      </c>
      <c r="L160" s="54">
        <f ca="1">OFFSET(grille!B$3,0,competences!E160,1,1)</f>
        <v>62</v>
      </c>
      <c r="M160" s="66">
        <f ca="1">OFFSET(grille!B$4,0,competences!E160,1,1)</f>
        <v>91</v>
      </c>
      <c r="N160" s="54">
        <f ca="1">OFFSET(grille!B$5,0,competences!E160,1,1)</f>
        <v>95</v>
      </c>
      <c r="O160" s="54">
        <f ca="1">OFFSET(grille!B$6,0,competences!E160,1,1)</f>
        <v>99</v>
      </c>
      <c r="P160" s="83" t="s">
        <v>493</v>
      </c>
      <c r="Q160" s="178" t="e">
        <f>#REF!+#REF!</f>
        <v>#REF!</v>
      </c>
      <c r="R160" t="s">
        <v>742</v>
      </c>
      <c r="U160" s="81"/>
    </row>
    <row r="161" spans="1:21" s="53" customFormat="1" ht="12.75">
      <c r="A161" s="54">
        <v>2</v>
      </c>
      <c r="B161" s="64" t="s">
        <v>205</v>
      </c>
      <c r="C161" s="54">
        <v>152</v>
      </c>
      <c r="D161" s="64" t="s">
        <v>206</v>
      </c>
      <c r="E161" s="54">
        <v>23</v>
      </c>
      <c r="F161" s="54"/>
      <c r="G161" s="54"/>
      <c r="H161" s="65" t="s">
        <v>534</v>
      </c>
      <c r="I161" s="65" t="s">
        <v>538</v>
      </c>
      <c r="J161" s="65"/>
      <c r="K161" s="54">
        <f ca="1">OFFSET(grille!B$2,0,competences!E161,1,1)</f>
        <v>23</v>
      </c>
      <c r="L161" s="54">
        <f ca="1">OFFSET(grille!B$3,0,competences!E161,1,1)</f>
        <v>46</v>
      </c>
      <c r="M161" s="66">
        <f ca="1">OFFSET(grille!B$4,0,competences!E161,1,1)</f>
        <v>69</v>
      </c>
      <c r="N161" s="54">
        <f ca="1">OFFSET(grille!B$5,0,competences!E161,1,1)</f>
        <v>81</v>
      </c>
      <c r="O161" s="54">
        <f ca="1">OFFSET(grille!B$6,0,competences!E161,1,1)</f>
        <v>93</v>
      </c>
      <c r="P161" s="83" t="s">
        <v>476</v>
      </c>
      <c r="Q161" s="178" t="e">
        <f>#REF!+#REF!</f>
        <v>#REF!</v>
      </c>
      <c r="R161"/>
      <c r="U161" s="81"/>
    </row>
    <row r="162" spans="1:21" s="53" customFormat="1" ht="12.75">
      <c r="A162" s="54">
        <v>2</v>
      </c>
      <c r="B162" s="64" t="s">
        <v>372</v>
      </c>
      <c r="C162" s="54">
        <v>153</v>
      </c>
      <c r="D162" s="64" t="s">
        <v>380</v>
      </c>
      <c r="E162" s="54">
        <v>10</v>
      </c>
      <c r="F162" s="54"/>
      <c r="G162" s="54"/>
      <c r="H162" s="65" t="s">
        <v>537</v>
      </c>
      <c r="I162" s="65" t="s">
        <v>538</v>
      </c>
      <c r="J162" s="65"/>
      <c r="K162" s="54">
        <f ca="1">OFFSET(grille!B$2,0,competences!E162,1,1)</f>
        <v>10</v>
      </c>
      <c r="L162" s="54">
        <f ca="1">OFFSET(grille!B$3,0,competences!E162,1,1)</f>
        <v>20</v>
      </c>
      <c r="M162" s="66">
        <f ca="1">OFFSET(grille!B$4,0,competences!E162,1,1)</f>
        <v>31</v>
      </c>
      <c r="N162" s="54">
        <f ca="1">OFFSET(grille!B$5,0,competences!E162,1,1)</f>
        <v>43</v>
      </c>
      <c r="O162" s="54">
        <f ca="1">OFFSET(grille!B$6,0,competences!E162,1,1)</f>
        <v>55</v>
      </c>
      <c r="P162" s="83" t="s">
        <v>481</v>
      </c>
      <c r="Q162" s="178" t="e">
        <f>2*#REF!</f>
        <v>#REF!</v>
      </c>
      <c r="R162"/>
      <c r="U162" s="81"/>
    </row>
    <row r="163" spans="1:21" s="53" customFormat="1" ht="12.75">
      <c r="A163" s="54">
        <v>0</v>
      </c>
      <c r="B163" s="64" t="s">
        <v>346</v>
      </c>
      <c r="C163" s="54">
        <v>81</v>
      </c>
      <c r="D163" s="367" t="s">
        <v>352</v>
      </c>
      <c r="E163" s="366">
        <f>+G163*2</f>
        <v>54</v>
      </c>
      <c r="F163" s="54"/>
      <c r="G163" s="54">
        <v>27</v>
      </c>
      <c r="H163" s="65" t="s">
        <v>536</v>
      </c>
      <c r="I163" s="65" t="s">
        <v>537</v>
      </c>
      <c r="J163" s="65"/>
      <c r="K163" s="54">
        <f ca="1">OFFSET(grille!B$2,0,competences!E163,1,1)</f>
        <v>54</v>
      </c>
      <c r="L163" s="54">
        <f ca="1">OFFSET(grille!B$3,0,competences!E163,1,1)</f>
        <v>74</v>
      </c>
      <c r="M163" s="66">
        <f ca="1">OFFSET(grille!B$4,0,competences!E163,1,1)</f>
        <v>99</v>
      </c>
      <c r="N163" s="54">
        <f ca="1">OFFSET(grille!B$5,0,competences!E163,1,1)</f>
        <v>99</v>
      </c>
      <c r="O163" s="54">
        <f ca="1">OFFSET(grille!B$6,0,competences!E163,1,1)</f>
        <v>99</v>
      </c>
      <c r="P163" s="83" t="s">
        <v>490</v>
      </c>
      <c r="Q163" s="178" t="e">
        <f>#REF!+#REF!</f>
        <v>#REF!</v>
      </c>
      <c r="R163"/>
      <c r="U163" s="81"/>
    </row>
    <row r="164" spans="1:21" s="53" customFormat="1" ht="12.75">
      <c r="A164" s="54">
        <v>0</v>
      </c>
      <c r="B164" s="64" t="s">
        <v>241</v>
      </c>
      <c r="C164" s="54">
        <v>82</v>
      </c>
      <c r="D164" s="367" t="s">
        <v>248</v>
      </c>
      <c r="E164" s="366">
        <f>+G164*2</f>
        <v>66</v>
      </c>
      <c r="F164" s="54"/>
      <c r="G164" s="54">
        <v>33</v>
      </c>
      <c r="H164" s="65" t="s">
        <v>536</v>
      </c>
      <c r="I164" s="65" t="s">
        <v>544</v>
      </c>
      <c r="J164" s="65"/>
      <c r="K164" s="54">
        <f ca="1">OFFSET(grille!B$2,0,competences!E164,1,1)</f>
        <v>66</v>
      </c>
      <c r="L164" s="54">
        <f ca="1">OFFSET(grille!B$3,0,competences!E164,1,1)</f>
        <v>74</v>
      </c>
      <c r="M164" s="66">
        <f ca="1">OFFSET(grille!B$4,0,competences!E164,1,1)</f>
        <v>99</v>
      </c>
      <c r="N164" s="54">
        <f ca="1">OFFSET(grille!B$5,0,competences!E164,1,1)</f>
        <v>99</v>
      </c>
      <c r="O164" s="54">
        <f ca="1">OFFSET(grille!B$6,0,competences!E164,1,1)</f>
        <v>99</v>
      </c>
      <c r="P164" s="83" t="s">
        <v>494</v>
      </c>
      <c r="Q164" s="178" t="e">
        <f>#REF!+#REF!</f>
        <v>#REF!</v>
      </c>
      <c r="R164"/>
      <c r="U164" s="81"/>
    </row>
    <row r="165" spans="1:21" s="53" customFormat="1" ht="12.75">
      <c r="A165" s="54">
        <v>2</v>
      </c>
      <c r="B165" s="64" t="s">
        <v>182</v>
      </c>
      <c r="C165" s="54">
        <v>154</v>
      </c>
      <c r="D165" s="64" t="s">
        <v>188</v>
      </c>
      <c r="E165" s="54">
        <v>21</v>
      </c>
      <c r="F165" s="54"/>
      <c r="G165" s="54"/>
      <c r="H165" s="65" t="s">
        <v>564</v>
      </c>
      <c r="I165" s="65" t="s">
        <v>564</v>
      </c>
      <c r="J165" s="65"/>
      <c r="K165" s="54">
        <f ca="1">OFFSET(grille!B$2,0,competences!E165,1,1)</f>
        <v>21</v>
      </c>
      <c r="L165" s="54">
        <f ca="1">OFFSET(grille!B$3,0,competences!E165,1,1)</f>
        <v>42</v>
      </c>
      <c r="M165" s="66">
        <f ca="1">OFFSET(grille!B$4,0,competences!E165,1,1)</f>
        <v>63</v>
      </c>
      <c r="N165" s="54">
        <f ca="1">OFFSET(grille!B$5,0,competences!E165,1,1)</f>
        <v>76</v>
      </c>
      <c r="O165" s="54">
        <f ca="1">OFFSET(grille!B$6,0,competences!E165,1,1)</f>
        <v>90</v>
      </c>
      <c r="P165" s="83" t="s">
        <v>503</v>
      </c>
      <c r="Q165" s="178" t="e">
        <f>#REF!+#REF!</f>
        <v>#REF!</v>
      </c>
      <c r="R165"/>
      <c r="U165" s="81"/>
    </row>
    <row r="166" spans="1:21" s="53" customFormat="1" ht="12.75">
      <c r="A166" s="54">
        <v>0</v>
      </c>
      <c r="B166" s="64" t="s">
        <v>286</v>
      </c>
      <c r="C166" s="54">
        <v>83</v>
      </c>
      <c r="D166" s="64" t="s">
        <v>295</v>
      </c>
      <c r="E166" s="54">
        <v>29</v>
      </c>
      <c r="F166" s="54"/>
      <c r="G166" s="54"/>
      <c r="H166" s="65" t="s">
        <v>544</v>
      </c>
      <c r="I166" s="65" t="s">
        <v>566</v>
      </c>
      <c r="J166" s="65"/>
      <c r="K166" s="54">
        <f ca="1">OFFSET(grille!B$2,0,competences!E166,1,1)</f>
        <v>29</v>
      </c>
      <c r="L166" s="54">
        <f ca="1">OFFSET(grille!B$3,0,competences!E166,1,1)</f>
        <v>58</v>
      </c>
      <c r="M166" s="66">
        <f ca="1">OFFSET(grille!B$4,0,competences!E166,1,1)</f>
        <v>87</v>
      </c>
      <c r="N166" s="54">
        <f ca="1">OFFSET(grille!B$5,0,competences!E166,1,1)</f>
        <v>92</v>
      </c>
      <c r="O166" s="54">
        <f ca="1">OFFSET(grille!B$6,0,competences!E166,1,1)</f>
        <v>98</v>
      </c>
      <c r="P166" s="83" t="s">
        <v>522</v>
      </c>
      <c r="Q166" s="178" t="e">
        <f>#REF!+#REF!</f>
        <v>#REF!</v>
      </c>
      <c r="R166"/>
      <c r="U166" s="81"/>
    </row>
    <row r="167" spans="1:21" s="53" customFormat="1" ht="12.75">
      <c r="A167" s="54">
        <v>2</v>
      </c>
      <c r="B167" s="64" t="s">
        <v>286</v>
      </c>
      <c r="C167" s="54">
        <v>155</v>
      </c>
      <c r="D167" s="64" t="s">
        <v>311</v>
      </c>
      <c r="E167" s="54">
        <v>13</v>
      </c>
      <c r="F167" s="54"/>
      <c r="G167" s="54"/>
      <c r="H167" s="65" t="s">
        <v>534</v>
      </c>
      <c r="I167" s="65" t="s">
        <v>537</v>
      </c>
      <c r="J167" s="65"/>
      <c r="K167" s="54">
        <f ca="1">OFFSET(grille!B$2,0,competences!E167,1,1)</f>
        <v>13</v>
      </c>
      <c r="L167" s="54">
        <f ca="1">OFFSET(grille!B$3,0,competences!E167,1,1)</f>
        <v>26</v>
      </c>
      <c r="M167" s="66">
        <f ca="1">OFFSET(grille!B$4,0,competences!E167,1,1)</f>
        <v>40</v>
      </c>
      <c r="N167" s="54">
        <f ca="1">OFFSET(grille!B$5,0,competences!E167,1,1)</f>
        <v>53</v>
      </c>
      <c r="O167" s="54">
        <f ca="1">OFFSET(grille!B$6,0,competences!E167,1,1)</f>
        <v>67</v>
      </c>
      <c r="P167" s="83" t="s">
        <v>475</v>
      </c>
      <c r="Q167" s="178" t="e">
        <f>#REF!+#REF!</f>
        <v>#REF!</v>
      </c>
      <c r="R167"/>
      <c r="U167" s="81"/>
    </row>
    <row r="168" spans="1:21" s="53" customFormat="1" ht="12.75">
      <c r="A168" s="54">
        <v>1</v>
      </c>
      <c r="B168" s="64" t="s">
        <v>286</v>
      </c>
      <c r="C168" s="54">
        <v>136</v>
      </c>
      <c r="D168" s="64" t="s">
        <v>305</v>
      </c>
      <c r="E168" s="54">
        <v>27</v>
      </c>
      <c r="F168" s="54"/>
      <c r="G168" s="54"/>
      <c r="H168" s="65" t="s">
        <v>564</v>
      </c>
      <c r="I168" s="65" t="s">
        <v>566</v>
      </c>
      <c r="J168" s="65"/>
      <c r="K168" s="54">
        <f ca="1">OFFSET(grille!B$2,0,competences!E168,1,1)</f>
        <v>27</v>
      </c>
      <c r="L168" s="54">
        <f ca="1">OFFSET(grille!B$3,0,competences!E168,1,1)</f>
        <v>54</v>
      </c>
      <c r="M168" s="66">
        <f ca="1">OFFSET(grille!B$4,0,competences!E168,1,1)</f>
        <v>81</v>
      </c>
      <c r="N168" s="54">
        <f ca="1">OFFSET(grille!B$5,0,competences!E168,1,1)</f>
        <v>89</v>
      </c>
      <c r="O168" s="54">
        <f ca="1">OFFSET(grille!B$6,0,competences!E168,1,1)</f>
        <v>98</v>
      </c>
      <c r="P168" s="83" t="s">
        <v>498</v>
      </c>
      <c r="Q168" s="178" t="e">
        <f>((#REF!+#REF!)/2)+#REF!</f>
        <v>#REF!</v>
      </c>
      <c r="R168"/>
      <c r="U168" s="81"/>
    </row>
    <row r="169" spans="1:21" s="53" customFormat="1" ht="12.75">
      <c r="A169" s="54">
        <v>0</v>
      </c>
      <c r="B169" s="64" t="s">
        <v>205</v>
      </c>
      <c r="C169" s="54">
        <v>84</v>
      </c>
      <c r="D169" s="64" t="s">
        <v>213</v>
      </c>
      <c r="E169" s="54">
        <v>23</v>
      </c>
      <c r="F169" s="54"/>
      <c r="G169" s="54"/>
      <c r="H169" s="65" t="s">
        <v>537</v>
      </c>
      <c r="I169" s="65" t="s">
        <v>538</v>
      </c>
      <c r="J169" s="65"/>
      <c r="K169" s="54">
        <f ca="1">OFFSET(grille!B$2,0,competences!E169,1,1)</f>
        <v>23</v>
      </c>
      <c r="L169" s="54">
        <f ca="1">OFFSET(grille!B$3,0,competences!E169,1,1)</f>
        <v>46</v>
      </c>
      <c r="M169" s="66">
        <f ca="1">OFFSET(grille!B$4,0,competences!E169,1,1)</f>
        <v>69</v>
      </c>
      <c r="N169" s="54">
        <f ca="1">OFFSET(grille!B$5,0,competences!E169,1,1)</f>
        <v>81</v>
      </c>
      <c r="O169" s="54">
        <f ca="1">OFFSET(grille!B$6,0,competences!E169,1,1)</f>
        <v>93</v>
      </c>
      <c r="P169" s="83" t="s">
        <v>481</v>
      </c>
      <c r="Q169" s="178" t="e">
        <f>#REF!+#REF!</f>
        <v>#REF!</v>
      </c>
      <c r="R169"/>
      <c r="U169" s="81"/>
    </row>
    <row r="170" spans="1:21" s="53" customFormat="1" ht="12.75">
      <c r="A170" s="54">
        <v>0</v>
      </c>
      <c r="B170" s="64" t="s">
        <v>205</v>
      </c>
      <c r="C170" s="54">
        <v>85</v>
      </c>
      <c r="D170" s="64" t="s">
        <v>214</v>
      </c>
      <c r="E170" s="54">
        <v>29</v>
      </c>
      <c r="F170" s="54"/>
      <c r="G170" s="54"/>
      <c r="H170" s="65" t="s">
        <v>534</v>
      </c>
      <c r="I170" s="65" t="s">
        <v>540</v>
      </c>
      <c r="J170" s="65"/>
      <c r="K170" s="54">
        <f ca="1">OFFSET(grille!B$2,0,competences!E170,1,1)</f>
        <v>29</v>
      </c>
      <c r="L170" s="54">
        <f ca="1">OFFSET(grille!B$3,0,competences!E170,1,1)</f>
        <v>58</v>
      </c>
      <c r="M170" s="66">
        <f ca="1">OFFSET(grille!B$4,0,competences!E170,1,1)</f>
        <v>87</v>
      </c>
      <c r="N170" s="54">
        <f ca="1">OFFSET(grille!B$5,0,competences!E170,1,1)</f>
        <v>92</v>
      </c>
      <c r="O170" s="54">
        <f ca="1">OFFSET(grille!B$6,0,competences!E170,1,1)</f>
        <v>98</v>
      </c>
      <c r="P170" s="83" t="s">
        <v>493</v>
      </c>
      <c r="Q170" s="178" t="e">
        <f>#REF!+#REF!</f>
        <v>#REF!</v>
      </c>
      <c r="R170"/>
      <c r="S170" s="55"/>
      <c r="T170" s="55"/>
      <c r="U170" s="81"/>
    </row>
    <row r="171" spans="1:21" s="53" customFormat="1" ht="12.75">
      <c r="A171" s="54">
        <v>0</v>
      </c>
      <c r="B171" s="64" t="s">
        <v>251</v>
      </c>
      <c r="C171" s="54">
        <v>86</v>
      </c>
      <c r="D171" s="64" t="s">
        <v>275</v>
      </c>
      <c r="E171" s="54">
        <v>17</v>
      </c>
      <c r="F171" s="54"/>
      <c r="G171" s="54"/>
      <c r="H171" s="65" t="s">
        <v>563</v>
      </c>
      <c r="I171" s="65" t="s">
        <v>565</v>
      </c>
      <c r="J171" s="65"/>
      <c r="K171" s="54">
        <f ca="1">OFFSET(grille!B$2,0,competences!E171,1,1)</f>
        <v>17</v>
      </c>
      <c r="L171" s="54">
        <f ca="1">OFFSET(grille!B$3,0,competences!E171,1,1)</f>
        <v>34</v>
      </c>
      <c r="M171" s="66">
        <f ca="1">OFFSET(grille!B$4,0,competences!E171,1,1)</f>
        <v>51</v>
      </c>
      <c r="N171" s="54">
        <f ca="1">OFFSET(grille!B$5,0,competences!E171,1,1)</f>
        <v>65</v>
      </c>
      <c r="O171" s="54">
        <f ca="1">OFFSET(grille!B$6,0,competences!E171,1,1)</f>
        <v>80</v>
      </c>
      <c r="P171" s="83" t="s">
        <v>468</v>
      </c>
      <c r="Q171" s="178" t="e">
        <f>#REF!+#REF!</f>
        <v>#REF!</v>
      </c>
      <c r="R171"/>
      <c r="U171" s="81"/>
    </row>
    <row r="172" spans="1:21" s="53" customFormat="1" ht="12.75">
      <c r="A172" s="54">
        <v>2</v>
      </c>
      <c r="B172" s="64" t="s">
        <v>372</v>
      </c>
      <c r="C172" s="54">
        <v>158</v>
      </c>
      <c r="D172" s="64" t="s">
        <v>383</v>
      </c>
      <c r="E172" s="54">
        <v>7</v>
      </c>
      <c r="F172" s="54"/>
      <c r="G172" s="54"/>
      <c r="H172" s="65" t="s">
        <v>537</v>
      </c>
      <c r="I172" s="65" t="s">
        <v>538</v>
      </c>
      <c r="J172" s="65"/>
      <c r="K172" s="54">
        <f ca="1">OFFSET(grille!B$2,0,competences!E172,1,1)</f>
        <v>7</v>
      </c>
      <c r="L172" s="54">
        <f ca="1">OFFSET(grille!B$3,0,competences!E172,1,1)</f>
        <v>14</v>
      </c>
      <c r="M172" s="66">
        <f ca="1">OFFSET(grille!B$4,0,competences!E172,1,1)</f>
        <v>22</v>
      </c>
      <c r="N172" s="54">
        <f ca="1">OFFSET(grille!B$5,0,competences!E172,1,1)</f>
        <v>31</v>
      </c>
      <c r="O172" s="54">
        <f ca="1">OFFSET(grille!B$6,0,competences!E172,1,1)</f>
        <v>41</v>
      </c>
      <c r="P172" s="83" t="s">
        <v>481</v>
      </c>
      <c r="Q172" s="178" t="e">
        <f>#REF!+#REF!</f>
        <v>#REF!</v>
      </c>
      <c r="R172"/>
      <c r="U172" s="81"/>
    </row>
    <row r="173" spans="1:21" s="53" customFormat="1" ht="12.75">
      <c r="A173" s="54">
        <v>0</v>
      </c>
      <c r="B173" s="64" t="s">
        <v>372</v>
      </c>
      <c r="C173" s="54">
        <v>91</v>
      </c>
      <c r="D173" s="64" t="s">
        <v>413</v>
      </c>
      <c r="E173" s="54">
        <v>31</v>
      </c>
      <c r="F173" s="54"/>
      <c r="G173" s="54"/>
      <c r="H173" s="65" t="s">
        <v>538</v>
      </c>
      <c r="I173" s="65" t="s">
        <v>536</v>
      </c>
      <c r="J173" s="65"/>
      <c r="K173" s="54">
        <f ca="1">OFFSET(grille!B$2,0,competences!E173,1,1)</f>
        <v>31</v>
      </c>
      <c r="L173" s="54">
        <f ca="1">OFFSET(grille!B$3,0,competences!E173,1,1)</f>
        <v>60</v>
      </c>
      <c r="M173" s="66">
        <f ca="1">OFFSET(grille!B$4,0,competences!E173,1,1)</f>
        <v>90</v>
      </c>
      <c r="N173" s="54">
        <f ca="1">OFFSET(grille!B$5,0,competences!E173,1,1)</f>
        <v>94</v>
      </c>
      <c r="O173" s="54">
        <f ca="1">OFFSET(grille!B$6,0,competences!E173,1,1)</f>
        <v>99</v>
      </c>
      <c r="P173" s="83" t="s">
        <v>471</v>
      </c>
      <c r="Q173" s="178" t="e">
        <f>#REF!+#REF!</f>
        <v>#REF!</v>
      </c>
      <c r="R173" t="s">
        <v>743</v>
      </c>
      <c r="U173" s="81"/>
    </row>
    <row r="174" spans="1:21" s="53" customFormat="1" ht="12.75">
      <c r="A174" s="54">
        <v>3</v>
      </c>
      <c r="B174" s="64" t="s">
        <v>372</v>
      </c>
      <c r="C174" s="54">
        <v>172</v>
      </c>
      <c r="D174" s="64" t="s">
        <v>387</v>
      </c>
      <c r="E174" s="54">
        <v>20</v>
      </c>
      <c r="F174" s="54"/>
      <c r="G174" s="54"/>
      <c r="H174" s="65" t="s">
        <v>564</v>
      </c>
      <c r="I174" s="65" t="s">
        <v>537</v>
      </c>
      <c r="J174" s="65"/>
      <c r="K174" s="54">
        <f ca="1">OFFSET(grille!B$2,0,competences!E174,1,1)</f>
        <v>20</v>
      </c>
      <c r="L174" s="54">
        <f ca="1">OFFSET(grille!B$3,0,competences!E174,1,1)</f>
        <v>40</v>
      </c>
      <c r="M174" s="66">
        <f ca="1">OFFSET(grille!B$4,0,competences!E174,1,1)</f>
        <v>60</v>
      </c>
      <c r="N174" s="54">
        <f ca="1">OFFSET(grille!B$5,0,competences!E174,1,1)</f>
        <v>74</v>
      </c>
      <c r="O174" s="54">
        <f ca="1">OFFSET(grille!B$6,0,competences!E174,1,1)</f>
        <v>88</v>
      </c>
      <c r="P174" s="83" t="s">
        <v>517</v>
      </c>
      <c r="Q174" s="178" t="e">
        <f>#REF!+#REF!</f>
        <v>#REF!</v>
      </c>
      <c r="R174"/>
      <c r="U174" s="81"/>
    </row>
    <row r="175" spans="1:21" s="53" customFormat="1" ht="12.75">
      <c r="A175" s="54">
        <v>0</v>
      </c>
      <c r="B175" s="64" t="s">
        <v>286</v>
      </c>
      <c r="C175" s="54">
        <v>87</v>
      </c>
      <c r="D175" s="64" t="s">
        <v>296</v>
      </c>
      <c r="E175" s="54">
        <v>32</v>
      </c>
      <c r="F175" s="54"/>
      <c r="G175" s="54"/>
      <c r="H175" s="65" t="s">
        <v>565</v>
      </c>
      <c r="I175" s="65" t="s">
        <v>544</v>
      </c>
      <c r="J175" s="65"/>
      <c r="K175" s="54">
        <f ca="1">OFFSET(grille!B$2,0,competences!E175,1,1)</f>
        <v>32</v>
      </c>
      <c r="L175" s="54">
        <f ca="1">OFFSET(grille!B$3,0,competences!E175,1,1)</f>
        <v>61</v>
      </c>
      <c r="M175" s="66">
        <f ca="1">OFFSET(grille!B$4,0,competences!E175,1,1)</f>
        <v>90</v>
      </c>
      <c r="N175" s="54">
        <f ca="1">OFFSET(grille!B$5,0,competences!E175,1,1)</f>
        <v>94</v>
      </c>
      <c r="O175" s="54">
        <f ca="1">OFFSET(grille!B$6,0,competences!E175,1,1)</f>
        <v>99</v>
      </c>
      <c r="P175" s="83" t="s">
        <v>495</v>
      </c>
      <c r="Q175" s="178" t="e">
        <f>#REF!+#REF!</f>
        <v>#REF!</v>
      </c>
      <c r="R175"/>
      <c r="U175" s="81"/>
    </row>
    <row r="176" spans="1:21" s="53" customFormat="1" ht="12.75">
      <c r="A176" s="54">
        <v>0</v>
      </c>
      <c r="B176" s="64" t="s">
        <v>346</v>
      </c>
      <c r="C176" s="54">
        <v>88</v>
      </c>
      <c r="D176" s="64" t="s">
        <v>353</v>
      </c>
      <c r="E176" s="54">
        <v>26</v>
      </c>
      <c r="F176" s="54"/>
      <c r="G176" s="54"/>
      <c r="H176" s="65" t="s">
        <v>535</v>
      </c>
      <c r="I176" s="65" t="s">
        <v>536</v>
      </c>
      <c r="J176" s="65"/>
      <c r="K176" s="54">
        <f ca="1">OFFSET(grille!B$2,0,competences!E176,1,1)</f>
        <v>26</v>
      </c>
      <c r="L176" s="54">
        <f ca="1">OFFSET(grille!B$3,0,competences!E176,1,1)</f>
        <v>52</v>
      </c>
      <c r="M176" s="66">
        <f ca="1">OFFSET(grille!B$4,0,competences!E176,1,1)</f>
        <v>78</v>
      </c>
      <c r="N176" s="54">
        <f ca="1">OFFSET(grille!B$5,0,competences!E176,1,1)</f>
        <v>87</v>
      </c>
      <c r="O176" s="54">
        <f ca="1">OFFSET(grille!B$6,0,competences!E176,1,1)</f>
        <v>97</v>
      </c>
      <c r="P176" s="83" t="s">
        <v>496</v>
      </c>
      <c r="Q176" s="178" t="e">
        <f>#REF!+#REF!</f>
        <v>#REF!</v>
      </c>
      <c r="R176" t="s">
        <v>744</v>
      </c>
      <c r="U176" s="81"/>
    </row>
    <row r="177" spans="1:21" s="53" customFormat="1" ht="12.75">
      <c r="A177" s="54">
        <v>0</v>
      </c>
      <c r="B177" s="64" t="s">
        <v>325</v>
      </c>
      <c r="C177" s="54">
        <v>89</v>
      </c>
      <c r="D177" s="64" t="s">
        <v>329</v>
      </c>
      <c r="E177" s="54">
        <v>30</v>
      </c>
      <c r="F177" s="54"/>
      <c r="G177" s="54"/>
      <c r="H177" s="65" t="s">
        <v>564</v>
      </c>
      <c r="I177" s="65" t="s">
        <v>538</v>
      </c>
      <c r="J177" s="65"/>
      <c r="K177" s="54">
        <f ca="1">OFFSET(grille!B$2,0,competences!E177,1,1)</f>
        <v>30</v>
      </c>
      <c r="L177" s="54">
        <f ca="1">OFFSET(grille!B$3,0,competences!E177,1,1)</f>
        <v>60</v>
      </c>
      <c r="M177" s="66">
        <f ca="1">OFFSET(grille!B$4,0,competences!E177,1,1)</f>
        <v>90</v>
      </c>
      <c r="N177" s="54">
        <f ca="1">OFFSET(grille!B$5,0,competences!E177,1,1)</f>
        <v>94</v>
      </c>
      <c r="O177" s="54">
        <f ca="1">OFFSET(grille!B$6,0,competences!E177,1,1)</f>
        <v>99</v>
      </c>
      <c r="P177" s="83" t="s">
        <v>497</v>
      </c>
      <c r="Q177" s="178" t="e">
        <f>#REF!+#REF!</f>
        <v>#REF!</v>
      </c>
      <c r="R177" t="s">
        <v>745</v>
      </c>
      <c r="U177" s="81"/>
    </row>
    <row r="178" spans="1:21" s="53" customFormat="1" ht="12.75">
      <c r="A178" s="54">
        <v>0</v>
      </c>
      <c r="B178" s="64" t="s">
        <v>325</v>
      </c>
      <c r="C178" s="54">
        <v>90</v>
      </c>
      <c r="D178" s="64" t="s">
        <v>330</v>
      </c>
      <c r="E178" s="54">
        <v>10</v>
      </c>
      <c r="F178" s="54"/>
      <c r="G178" s="54"/>
      <c r="H178" s="65" t="s">
        <v>538</v>
      </c>
      <c r="I178" s="65" t="s">
        <v>565</v>
      </c>
      <c r="J178" s="65"/>
      <c r="K178" s="54">
        <f ca="1">OFFSET(grille!B$2,0,competences!E178,1,1)</f>
        <v>10</v>
      </c>
      <c r="L178" s="54">
        <f ca="1">OFFSET(grille!B$3,0,competences!E178,1,1)</f>
        <v>20</v>
      </c>
      <c r="M178" s="66">
        <f ca="1">OFFSET(grille!B$4,0,competences!E178,1,1)</f>
        <v>31</v>
      </c>
      <c r="N178" s="54">
        <f ca="1">OFFSET(grille!B$5,0,competences!E178,1,1)</f>
        <v>43</v>
      </c>
      <c r="O178" s="54">
        <f ca="1">OFFSET(grille!B$6,0,competences!E178,1,1)</f>
        <v>55</v>
      </c>
      <c r="P178" s="83" t="s">
        <v>445</v>
      </c>
      <c r="Q178" s="178" t="e">
        <f>#REF!+#REF!</f>
        <v>#REF!</v>
      </c>
      <c r="R178"/>
      <c r="U178" s="81"/>
    </row>
    <row r="179" spans="1:21" s="53" customFormat="1" ht="12.75">
      <c r="A179" s="54">
        <v>0</v>
      </c>
      <c r="B179" s="64" t="s">
        <v>251</v>
      </c>
      <c r="C179" s="54">
        <v>50</v>
      </c>
      <c r="D179" s="64" t="s">
        <v>267</v>
      </c>
      <c r="E179" s="54">
        <v>32</v>
      </c>
      <c r="F179" s="54"/>
      <c r="G179" s="54"/>
      <c r="H179" s="65" t="s">
        <v>545</v>
      </c>
      <c r="I179" s="65" t="s">
        <v>563</v>
      </c>
      <c r="J179" s="65"/>
      <c r="K179" s="54">
        <f ca="1">OFFSET(grille!B$2,0,competences!E179,1,1)</f>
        <v>32</v>
      </c>
      <c r="L179" s="54">
        <f ca="1">OFFSET(grille!B$3,0,competences!E179,1,1)</f>
        <v>61</v>
      </c>
      <c r="M179" s="66">
        <f ca="1">OFFSET(grille!B$4,0,competences!E179,1,1)</f>
        <v>90</v>
      </c>
      <c r="N179" s="54">
        <f ca="1">OFFSET(grille!B$5,0,competences!E179,1,1)</f>
        <v>94</v>
      </c>
      <c r="O179" s="54">
        <f ca="1">OFFSET(grille!B$6,0,competences!E179,1,1)</f>
        <v>99</v>
      </c>
      <c r="P179" s="83" t="s">
        <v>473</v>
      </c>
      <c r="Q179" s="178" t="e">
        <f>#REF!+#REF!</f>
        <v>#REF!</v>
      </c>
      <c r="R179"/>
      <c r="U179" s="81"/>
    </row>
    <row r="180" spans="1:21" s="53" customFormat="1" ht="12.75">
      <c r="A180" s="54">
        <v>0</v>
      </c>
      <c r="B180" s="64" t="s">
        <v>316</v>
      </c>
      <c r="C180" s="54">
        <v>92</v>
      </c>
      <c r="D180" s="64" t="s">
        <v>321</v>
      </c>
      <c r="E180" s="54">
        <v>22</v>
      </c>
      <c r="F180" s="54"/>
      <c r="G180" s="54"/>
      <c r="H180" s="65" t="s">
        <v>566</v>
      </c>
      <c r="I180" s="65" t="s">
        <v>564</v>
      </c>
      <c r="J180" s="65"/>
      <c r="K180" s="54">
        <f ca="1">OFFSET(grille!B$2,0,competences!E180,1,1)</f>
        <v>22</v>
      </c>
      <c r="L180" s="54">
        <f ca="1">OFFSET(grille!B$3,0,competences!E180,1,1)</f>
        <v>44</v>
      </c>
      <c r="M180" s="66">
        <f ca="1">OFFSET(grille!B$4,0,competences!E180,1,1)</f>
        <v>66</v>
      </c>
      <c r="N180" s="54">
        <f ca="1">OFFSET(grille!B$5,0,competences!E180,1,1)</f>
        <v>79</v>
      </c>
      <c r="O180" s="54">
        <f ca="1">OFFSET(grille!B$6,0,competences!E180,1,1)</f>
        <v>92</v>
      </c>
      <c r="P180" s="83" t="s">
        <v>464</v>
      </c>
      <c r="Q180" s="178" t="e">
        <f>#REF!+#REF!</f>
        <v>#REF!</v>
      </c>
      <c r="R180" t="s">
        <v>746</v>
      </c>
      <c r="U180" s="81"/>
    </row>
    <row r="181" spans="1:21" s="53" customFormat="1" ht="12.75">
      <c r="A181" s="54">
        <v>0</v>
      </c>
      <c r="B181" s="64" t="s">
        <v>251</v>
      </c>
      <c r="C181" s="54">
        <v>93</v>
      </c>
      <c r="D181" s="64" t="s">
        <v>276</v>
      </c>
      <c r="E181" s="54">
        <v>27</v>
      </c>
      <c r="F181" s="57"/>
      <c r="G181" s="57"/>
      <c r="H181" s="65" t="s">
        <v>564</v>
      </c>
      <c r="I181" s="65" t="s">
        <v>566</v>
      </c>
      <c r="J181" s="65"/>
      <c r="K181" s="54">
        <f ca="1">OFFSET(grille!B$2,0,competences!E181,1,1)</f>
        <v>27</v>
      </c>
      <c r="L181" s="54">
        <f ca="1">OFFSET(grille!B$3,0,competences!E181,1,1)</f>
        <v>54</v>
      </c>
      <c r="M181" s="66">
        <f ca="1">OFFSET(grille!B$4,0,competences!E181,1,1)</f>
        <v>81</v>
      </c>
      <c r="N181" s="54">
        <f ca="1">OFFSET(grille!B$5,0,competences!E181,1,1)</f>
        <v>89</v>
      </c>
      <c r="O181" s="54">
        <f ca="1">OFFSET(grille!B$6,0,competences!E181,1,1)</f>
        <v>98</v>
      </c>
      <c r="P181" s="83" t="s">
        <v>498</v>
      </c>
      <c r="Q181" s="178" t="e">
        <f>#REF!+#REF!</f>
        <v>#REF!</v>
      </c>
      <c r="R181"/>
      <c r="U181" s="81"/>
    </row>
    <row r="182" spans="1:21" s="53" customFormat="1" ht="12.75">
      <c r="A182" s="54">
        <v>0</v>
      </c>
      <c r="B182" s="64" t="s">
        <v>251</v>
      </c>
      <c r="C182" s="54">
        <v>94</v>
      </c>
      <c r="D182" s="64" t="s">
        <v>277</v>
      </c>
      <c r="E182" s="54">
        <v>10</v>
      </c>
      <c r="F182" s="54"/>
      <c r="G182" s="54"/>
      <c r="H182" s="65" t="s">
        <v>545</v>
      </c>
      <c r="I182" s="65" t="s">
        <v>563</v>
      </c>
      <c r="J182" s="65"/>
      <c r="K182" s="54">
        <f ca="1">OFFSET(grille!B$2,0,competences!E182,1,1)</f>
        <v>10</v>
      </c>
      <c r="L182" s="54">
        <f ca="1">OFFSET(grille!B$3,0,competences!E182,1,1)</f>
        <v>20</v>
      </c>
      <c r="M182" s="66">
        <f ca="1">OFFSET(grille!B$4,0,competences!E182,1,1)</f>
        <v>31</v>
      </c>
      <c r="N182" s="54">
        <f ca="1">OFFSET(grille!B$5,0,competences!E182,1,1)</f>
        <v>43</v>
      </c>
      <c r="O182" s="54">
        <f ca="1">OFFSET(grille!B$6,0,competences!E182,1,1)</f>
        <v>55</v>
      </c>
      <c r="P182" s="83" t="s">
        <v>473</v>
      </c>
      <c r="Q182" s="178" t="e">
        <f>#REF!+#REF!</f>
        <v>#REF!</v>
      </c>
      <c r="R182"/>
      <c r="U182" s="81"/>
    </row>
    <row r="183" spans="1:21" s="53" customFormat="1" ht="12.75">
      <c r="A183" s="54">
        <v>5</v>
      </c>
      <c r="B183" s="64" t="s">
        <v>346</v>
      </c>
      <c r="C183" s="54">
        <v>197</v>
      </c>
      <c r="D183" s="64" t="s">
        <v>369</v>
      </c>
      <c r="E183" s="54">
        <v>35</v>
      </c>
      <c r="F183" s="54"/>
      <c r="G183" s="54"/>
      <c r="H183" s="65" t="s">
        <v>538</v>
      </c>
      <c r="I183" s="65" t="s">
        <v>534</v>
      </c>
      <c r="J183" s="65"/>
      <c r="K183" s="54">
        <f ca="1">OFFSET(grille!B$2,0,competences!E183,1,1)</f>
        <v>35</v>
      </c>
      <c r="L183" s="54">
        <f ca="1">OFFSET(grille!B$3,0,competences!E183,1,1)</f>
        <v>63</v>
      </c>
      <c r="M183" s="66">
        <f ca="1">OFFSET(grille!B$4,0,competences!E183,1,1)</f>
        <v>92</v>
      </c>
      <c r="N183" s="54">
        <f ca="1">OFFSET(grille!B$5,0,competences!E183,1,1)</f>
        <v>95</v>
      </c>
      <c r="O183" s="54">
        <f ca="1">OFFSET(grille!B$6,0,competences!E183,1,1)</f>
        <v>99</v>
      </c>
      <c r="P183" s="83" t="s">
        <v>450</v>
      </c>
      <c r="Q183" s="178" t="e">
        <f>#REF!+#REF!</f>
        <v>#REF!</v>
      </c>
      <c r="R183" t="s">
        <v>747</v>
      </c>
      <c r="U183" s="81"/>
    </row>
    <row r="184" spans="1:21" s="53" customFormat="1" ht="12.75">
      <c r="A184" s="54">
        <v>4</v>
      </c>
      <c r="B184" s="64" t="s">
        <v>346</v>
      </c>
      <c r="C184" s="54">
        <v>181</v>
      </c>
      <c r="D184" s="64" t="s">
        <v>366</v>
      </c>
      <c r="E184" s="54">
        <v>32</v>
      </c>
      <c r="F184" s="54"/>
      <c r="G184" s="54"/>
      <c r="H184" s="65" t="s">
        <v>538</v>
      </c>
      <c r="I184" s="65" t="s">
        <v>534</v>
      </c>
      <c r="J184" s="65"/>
      <c r="K184" s="54">
        <f ca="1">OFFSET(grille!B$2,0,competences!E184,1,1)</f>
        <v>32</v>
      </c>
      <c r="L184" s="54">
        <f ca="1">OFFSET(grille!B$3,0,competences!E184,1,1)</f>
        <v>61</v>
      </c>
      <c r="M184" s="66">
        <f ca="1">OFFSET(grille!B$4,0,competences!E184,1,1)</f>
        <v>90</v>
      </c>
      <c r="N184" s="54">
        <f ca="1">OFFSET(grille!B$5,0,competences!E184,1,1)</f>
        <v>94</v>
      </c>
      <c r="O184" s="54">
        <f ca="1">OFFSET(grille!B$6,0,competences!E184,1,1)</f>
        <v>99</v>
      </c>
      <c r="P184" s="83" t="s">
        <v>450</v>
      </c>
      <c r="Q184" s="178" t="e">
        <f>#REF!+#REF!</f>
        <v>#REF!</v>
      </c>
      <c r="R184"/>
      <c r="U184" s="81"/>
    </row>
    <row r="185" spans="1:21" s="211" customFormat="1" ht="12.75">
      <c r="A185" s="205">
        <v>5</v>
      </c>
      <c r="B185" s="206" t="s">
        <v>346</v>
      </c>
      <c r="C185" s="205">
        <v>196</v>
      </c>
      <c r="D185" s="206" t="s">
        <v>368</v>
      </c>
      <c r="E185" s="205">
        <v>32</v>
      </c>
      <c r="F185" s="205"/>
      <c r="G185" s="205"/>
      <c r="H185" s="207" t="s">
        <v>538</v>
      </c>
      <c r="I185" s="207" t="s">
        <v>534</v>
      </c>
      <c r="J185" s="207"/>
      <c r="K185" s="205">
        <f ca="1">OFFSET(grille!B$2,0,competences!E185,1,1)</f>
        <v>32</v>
      </c>
      <c r="L185" s="205">
        <f ca="1">OFFSET(grille!B$3,0,competences!E185,1,1)</f>
        <v>61</v>
      </c>
      <c r="M185" s="208">
        <f ca="1">OFFSET(grille!B$4,0,competences!E185,1,1)</f>
        <v>90</v>
      </c>
      <c r="N185" s="205">
        <f ca="1">OFFSET(grille!B$5,0,competences!E185,1,1)</f>
        <v>94</v>
      </c>
      <c r="O185" s="205">
        <f ca="1">OFFSET(grille!B$6,0,competences!E185,1,1)</f>
        <v>99</v>
      </c>
      <c r="P185" s="209" t="s">
        <v>450</v>
      </c>
      <c r="Q185" s="210" t="e">
        <f>#REF!+#REF!</f>
        <v>#REF!</v>
      </c>
      <c r="R185" t="s">
        <v>748</v>
      </c>
      <c r="U185" s="212"/>
    </row>
    <row r="186" spans="1:21" s="53" customFormat="1" ht="12.75">
      <c r="A186" s="54">
        <v>5</v>
      </c>
      <c r="B186" s="64" t="s">
        <v>346</v>
      </c>
      <c r="C186" s="54">
        <v>199</v>
      </c>
      <c r="D186" s="64" t="s">
        <v>526</v>
      </c>
      <c r="E186" s="54">
        <v>32</v>
      </c>
      <c r="F186" s="54"/>
      <c r="G186" s="54"/>
      <c r="H186" s="65" t="s">
        <v>538</v>
      </c>
      <c r="I186" s="65" t="s">
        <v>534</v>
      </c>
      <c r="J186" s="65"/>
      <c r="K186" s="54">
        <f ca="1">OFFSET(grille!B$2,0,competences!E186,1,1)</f>
        <v>32</v>
      </c>
      <c r="L186" s="54">
        <f ca="1">OFFSET(grille!B$3,0,competences!E186,1,1)</f>
        <v>61</v>
      </c>
      <c r="M186" s="66">
        <f ca="1">OFFSET(grille!B$4,0,competences!E186,1,1)</f>
        <v>90</v>
      </c>
      <c r="N186" s="54">
        <f ca="1">OFFSET(grille!B$5,0,competences!E186,1,1)</f>
        <v>94</v>
      </c>
      <c r="O186" s="54">
        <f ca="1">OFFSET(grille!B$6,0,competences!E186,1,1)</f>
        <v>99</v>
      </c>
      <c r="P186" s="83" t="s">
        <v>450</v>
      </c>
      <c r="Q186" s="178" t="e">
        <f>#REF!+#REF!</f>
        <v>#REF!</v>
      </c>
      <c r="R186" t="s">
        <v>749</v>
      </c>
      <c r="U186" s="81"/>
    </row>
    <row r="187" spans="1:21" s="53" customFormat="1" ht="12.75">
      <c r="A187" s="54">
        <v>4</v>
      </c>
      <c r="B187" s="64" t="s">
        <v>346</v>
      </c>
      <c r="C187" s="54">
        <v>182</v>
      </c>
      <c r="D187" s="64" t="s">
        <v>367</v>
      </c>
      <c r="E187" s="54">
        <v>35</v>
      </c>
      <c r="F187" s="54"/>
      <c r="G187" s="54"/>
      <c r="H187" s="65" t="s">
        <v>538</v>
      </c>
      <c r="I187" s="65" t="s">
        <v>534</v>
      </c>
      <c r="J187" s="65"/>
      <c r="K187" s="54">
        <f ca="1">OFFSET(grille!B$2,0,competences!E187,1,1)</f>
        <v>35</v>
      </c>
      <c r="L187" s="54">
        <f ca="1">OFFSET(grille!B$3,0,competences!E187,1,1)</f>
        <v>63</v>
      </c>
      <c r="M187" s="66">
        <f ca="1">OFFSET(grille!B$4,0,competences!E187,1,1)</f>
        <v>92</v>
      </c>
      <c r="N187" s="54">
        <f ca="1">OFFSET(grille!B$5,0,competences!E187,1,1)</f>
        <v>95</v>
      </c>
      <c r="O187" s="54">
        <f ca="1">OFFSET(grille!B$6,0,competences!E187,1,1)</f>
        <v>99</v>
      </c>
      <c r="P187" s="83" t="s">
        <v>450</v>
      </c>
      <c r="Q187" s="178" t="e">
        <f>#REF!+#REF!</f>
        <v>#REF!</v>
      </c>
      <c r="R187" t="s">
        <v>750</v>
      </c>
      <c r="U187" s="81"/>
    </row>
    <row r="188" spans="1:21" s="53" customFormat="1" ht="12.75">
      <c r="A188" s="54">
        <v>5</v>
      </c>
      <c r="B188" s="64" t="s">
        <v>346</v>
      </c>
      <c r="C188" s="54">
        <v>198</v>
      </c>
      <c r="D188" s="64" t="s">
        <v>370</v>
      </c>
      <c r="E188" s="54">
        <v>32</v>
      </c>
      <c r="F188" s="54"/>
      <c r="G188" s="54"/>
      <c r="H188" s="65" t="s">
        <v>538</v>
      </c>
      <c r="I188" s="65" t="s">
        <v>534</v>
      </c>
      <c r="J188" s="65"/>
      <c r="K188" s="54">
        <f ca="1">OFFSET(grille!B$2,0,competences!E188,1,1)</f>
        <v>32</v>
      </c>
      <c r="L188" s="54">
        <f ca="1">OFFSET(grille!B$3,0,competences!E188,1,1)</f>
        <v>61</v>
      </c>
      <c r="M188" s="66">
        <f ca="1">OFFSET(grille!B$4,0,competences!E188,1,1)</f>
        <v>90</v>
      </c>
      <c r="N188" s="54">
        <f ca="1">OFFSET(grille!B$5,0,competences!E188,1,1)</f>
        <v>94</v>
      </c>
      <c r="O188" s="54">
        <f ca="1">OFFSET(grille!B$6,0,competences!E188,1,1)</f>
        <v>99</v>
      </c>
      <c r="P188" s="83" t="s">
        <v>450</v>
      </c>
      <c r="Q188" s="178" t="e">
        <f>#REF!+#REF!</f>
        <v>#REF!</v>
      </c>
      <c r="R188" t="s">
        <v>751</v>
      </c>
      <c r="U188" s="81"/>
    </row>
    <row r="189" spans="1:21" s="53" customFormat="1" ht="12.75">
      <c r="A189" s="54">
        <v>6</v>
      </c>
      <c r="B189" s="64" t="s">
        <v>182</v>
      </c>
      <c r="C189" s="54">
        <v>215</v>
      </c>
      <c r="D189" s="64" t="s">
        <v>192</v>
      </c>
      <c r="E189" s="54">
        <v>9</v>
      </c>
      <c r="F189" s="54"/>
      <c r="G189" s="54"/>
      <c r="H189" s="65" t="s">
        <v>538</v>
      </c>
      <c r="I189" s="65" t="s">
        <v>545</v>
      </c>
      <c r="J189" s="65"/>
      <c r="K189" s="54">
        <f ca="1">OFFSET(grille!B$2,0,competences!E189,1,1)</f>
        <v>9</v>
      </c>
      <c r="L189" s="54">
        <f ca="1">OFFSET(grille!B$3,0,competences!E189,1,1)</f>
        <v>18</v>
      </c>
      <c r="M189" s="66">
        <f ca="1">OFFSET(grille!B$4,0,competences!E189,1,1)</f>
        <v>28</v>
      </c>
      <c r="N189" s="54">
        <f ca="1">OFFSET(grille!B$5,0,competences!E189,1,1)</f>
        <v>39</v>
      </c>
      <c r="O189" s="54">
        <f ca="1">OFFSET(grille!B$6,0,competences!E189,1,1)</f>
        <v>51</v>
      </c>
      <c r="P189" s="83" t="s">
        <v>477</v>
      </c>
      <c r="Q189" s="178" t="e">
        <f>#REF!+#REF!</f>
        <v>#REF!</v>
      </c>
      <c r="R189" t="s">
        <v>752</v>
      </c>
      <c r="U189" s="81"/>
    </row>
    <row r="190" spans="1:21" s="53" customFormat="1" ht="12.75">
      <c r="A190" s="54">
        <v>0</v>
      </c>
      <c r="B190" s="64" t="s">
        <v>205</v>
      </c>
      <c r="C190" s="54">
        <v>95</v>
      </c>
      <c r="D190" s="64" t="s">
        <v>224</v>
      </c>
      <c r="E190" s="54">
        <v>36</v>
      </c>
      <c r="F190" s="54"/>
      <c r="G190" s="54"/>
      <c r="H190" s="65" t="s">
        <v>534</v>
      </c>
      <c r="I190" s="65" t="s">
        <v>566</v>
      </c>
      <c r="J190" s="65"/>
      <c r="K190" s="54">
        <f ca="1">OFFSET(grille!B$2,0,competences!E190,1,1)</f>
        <v>36</v>
      </c>
      <c r="L190" s="54">
        <f ca="1">OFFSET(grille!B$3,0,competences!E190,1,1)</f>
        <v>64</v>
      </c>
      <c r="M190" s="66">
        <f ca="1">OFFSET(grille!B$4,0,competences!E190,1,1)</f>
        <v>92</v>
      </c>
      <c r="N190" s="54">
        <f ca="1">OFFSET(grille!B$5,0,competences!E190,1,1)</f>
        <v>95</v>
      </c>
      <c r="O190" s="54">
        <f ca="1">OFFSET(grille!B$6,0,competences!E190,1,1)</f>
        <v>99</v>
      </c>
      <c r="P190" s="83" t="s">
        <v>523</v>
      </c>
      <c r="Q190" s="178" t="e">
        <f>#REF!+#REF!</f>
        <v>#REF!</v>
      </c>
      <c r="R190"/>
      <c r="U190" s="81"/>
    </row>
    <row r="191" spans="1:21" s="53" customFormat="1" ht="12.75">
      <c r="A191" s="54">
        <v>4</v>
      </c>
      <c r="B191" s="64" t="s">
        <v>325</v>
      </c>
      <c r="C191" s="54">
        <v>193</v>
      </c>
      <c r="D191" s="64" t="s">
        <v>344</v>
      </c>
      <c r="E191" s="54">
        <v>28</v>
      </c>
      <c r="F191" s="54"/>
      <c r="G191" s="54"/>
      <c r="H191" s="65" t="s">
        <v>538</v>
      </c>
      <c r="I191" s="65" t="s">
        <v>564</v>
      </c>
      <c r="J191" s="65"/>
      <c r="K191" s="54">
        <f ca="1">OFFSET(grille!B$2,0,competences!E191,1,1)</f>
        <v>28</v>
      </c>
      <c r="L191" s="54">
        <f ca="1">OFFSET(grille!B$3,0,competences!E191,1,1)</f>
        <v>56</v>
      </c>
      <c r="M191" s="66">
        <f ca="1">OFFSET(grille!B$4,0,competences!E191,1,1)</f>
        <v>84</v>
      </c>
      <c r="N191" s="54">
        <f ca="1">OFFSET(grille!B$5,0,competences!E191,1,1)</f>
        <v>91</v>
      </c>
      <c r="O191" s="54">
        <f ca="1">OFFSET(grille!B$6,0,competences!E191,1,1)</f>
        <v>98</v>
      </c>
      <c r="P191" s="83" t="s">
        <v>514</v>
      </c>
      <c r="Q191" s="178" t="e">
        <f>#REF!+#REF!</f>
        <v>#REF!</v>
      </c>
      <c r="R191" t="s">
        <v>753</v>
      </c>
      <c r="U191" s="81"/>
    </row>
    <row r="192" spans="1:21" s="53" customFormat="1" ht="12.75">
      <c r="A192" s="54">
        <v>1</v>
      </c>
      <c r="B192" s="64" t="s">
        <v>372</v>
      </c>
      <c r="C192" s="54">
        <v>137</v>
      </c>
      <c r="D192" s="64" t="s">
        <v>377</v>
      </c>
      <c r="E192" s="54">
        <v>25</v>
      </c>
      <c r="F192" s="54"/>
      <c r="G192" s="54"/>
      <c r="H192" s="65" t="s">
        <v>540</v>
      </c>
      <c r="I192" s="65" t="s">
        <v>538</v>
      </c>
      <c r="J192" s="65"/>
      <c r="K192" s="54">
        <f ca="1">OFFSET(grille!B$2,0,competences!E192,1,1)</f>
        <v>25</v>
      </c>
      <c r="L192" s="54">
        <f ca="1">OFFSET(grille!B$3,0,competences!E192,1,1)</f>
        <v>50</v>
      </c>
      <c r="M192" s="66">
        <f ca="1">OFFSET(grille!B$4,0,competences!E192,1,1)</f>
        <v>75</v>
      </c>
      <c r="N192" s="54">
        <f ca="1">OFFSET(grille!B$5,0,competences!E192,1,1)</f>
        <v>85</v>
      </c>
      <c r="O192" s="54">
        <f ca="1">OFFSET(grille!B$6,0,competences!E192,1,1)</f>
        <v>96</v>
      </c>
      <c r="P192" s="83" t="s">
        <v>513</v>
      </c>
      <c r="Q192" s="178" t="e">
        <f>#REF!+#REF!</f>
        <v>#REF!</v>
      </c>
      <c r="R192"/>
      <c r="U192" s="81"/>
    </row>
    <row r="193" spans="1:21" s="53" customFormat="1" ht="12.75">
      <c r="A193" s="54">
        <v>2</v>
      </c>
      <c r="B193" s="64" t="s">
        <v>325</v>
      </c>
      <c r="C193" s="54">
        <v>159</v>
      </c>
      <c r="D193" s="64" t="s">
        <v>340</v>
      </c>
      <c r="E193" s="54">
        <v>35</v>
      </c>
      <c r="F193" s="54"/>
      <c r="G193" s="54"/>
      <c r="H193" s="65" t="s">
        <v>564</v>
      </c>
      <c r="I193" s="65" t="s">
        <v>538</v>
      </c>
      <c r="J193" s="65"/>
      <c r="K193" s="54">
        <f ca="1">OFFSET(grille!B$2,0,competences!E193,1,1)</f>
        <v>35</v>
      </c>
      <c r="L193" s="54">
        <f ca="1">OFFSET(grille!B$3,0,competences!E193,1,1)</f>
        <v>63</v>
      </c>
      <c r="M193" s="66">
        <f ca="1">OFFSET(grille!B$4,0,competences!E193,1,1)</f>
        <v>92</v>
      </c>
      <c r="N193" s="54">
        <f ca="1">OFFSET(grille!B$5,0,competences!E193,1,1)</f>
        <v>95</v>
      </c>
      <c r="O193" s="54">
        <f ca="1">OFFSET(grille!B$6,0,competences!E193,1,1)</f>
        <v>99</v>
      </c>
      <c r="P193" s="83" t="s">
        <v>497</v>
      </c>
      <c r="Q193" s="178" t="e">
        <f>#REF!+#REF!</f>
        <v>#REF!</v>
      </c>
      <c r="R193"/>
      <c r="U193" s="81"/>
    </row>
    <row r="194" spans="1:21" s="53" customFormat="1" ht="12.75">
      <c r="A194" s="54">
        <v>0</v>
      </c>
      <c r="B194" s="64" t="s">
        <v>205</v>
      </c>
      <c r="C194" s="54">
        <v>96</v>
      </c>
      <c r="D194" s="367" t="s">
        <v>225</v>
      </c>
      <c r="E194" s="366">
        <f>+G194*2</f>
        <v>68</v>
      </c>
      <c r="F194" s="54"/>
      <c r="G194" s="54">
        <v>34</v>
      </c>
      <c r="H194" s="65" t="s">
        <v>536</v>
      </c>
      <c r="I194" s="65" t="s">
        <v>537</v>
      </c>
      <c r="J194" s="65"/>
      <c r="K194" s="54">
        <f ca="1">OFFSET(grille!B$2,0,competences!E194,1,1)</f>
        <v>68</v>
      </c>
      <c r="L194" s="54">
        <f ca="1">OFFSET(grille!B$3,0,competences!E194,1,1)</f>
        <v>74</v>
      </c>
      <c r="M194" s="66">
        <f ca="1">OFFSET(grille!B$4,0,competences!E194,1,1)</f>
        <v>99</v>
      </c>
      <c r="N194" s="54">
        <f ca="1">OFFSET(grille!B$5,0,competences!E194,1,1)</f>
        <v>99</v>
      </c>
      <c r="O194" s="54">
        <f ca="1">OFFSET(grille!B$6,0,competences!E194,1,1)</f>
        <v>99</v>
      </c>
      <c r="P194" s="83" t="s">
        <v>490</v>
      </c>
      <c r="Q194" s="178" t="e">
        <f>#REF!+#REF!</f>
        <v>#REF!</v>
      </c>
      <c r="R194" t="s">
        <v>754</v>
      </c>
      <c r="U194" s="81"/>
    </row>
    <row r="195" spans="1:21" s="53" customFormat="1" ht="12.75">
      <c r="A195" s="54">
        <v>0</v>
      </c>
      <c r="B195" s="64" t="s">
        <v>251</v>
      </c>
      <c r="C195" s="54">
        <v>97</v>
      </c>
      <c r="D195" s="64" t="s">
        <v>278</v>
      </c>
      <c r="E195" s="54">
        <v>9</v>
      </c>
      <c r="F195" s="54"/>
      <c r="G195" s="54"/>
      <c r="H195" s="65" t="s">
        <v>538</v>
      </c>
      <c r="I195" s="65" t="s">
        <v>534</v>
      </c>
      <c r="J195" s="65"/>
      <c r="K195" s="54">
        <f ca="1">OFFSET(grille!B$2,0,competences!E195,1,1)</f>
        <v>9</v>
      </c>
      <c r="L195" s="54">
        <f ca="1">OFFSET(grille!B$3,0,competences!E195,1,1)</f>
        <v>18</v>
      </c>
      <c r="M195" s="66">
        <f ca="1">OFFSET(grille!B$4,0,competences!E195,1,1)</f>
        <v>28</v>
      </c>
      <c r="N195" s="54">
        <f ca="1">OFFSET(grille!B$5,0,competences!E195,1,1)</f>
        <v>39</v>
      </c>
      <c r="O195" s="54">
        <f ca="1">OFFSET(grille!B$6,0,competences!E195,1,1)</f>
        <v>51</v>
      </c>
      <c r="P195" s="83" t="s">
        <v>450</v>
      </c>
      <c r="Q195" s="178" t="e">
        <f>#REF!+#REF!</f>
        <v>#REF!</v>
      </c>
      <c r="R195"/>
      <c r="U195" s="81"/>
    </row>
    <row r="196" spans="1:21" s="53" customFormat="1" ht="12.75">
      <c r="A196" s="54">
        <v>0</v>
      </c>
      <c r="B196" s="64" t="s">
        <v>251</v>
      </c>
      <c r="C196" s="54">
        <v>99</v>
      </c>
      <c r="D196" s="64" t="s">
        <v>280</v>
      </c>
      <c r="E196" s="54">
        <v>25</v>
      </c>
      <c r="F196" s="54"/>
      <c r="G196" s="54"/>
      <c r="H196" s="65" t="s">
        <v>544</v>
      </c>
      <c r="I196" s="65" t="s">
        <v>563</v>
      </c>
      <c r="J196" s="65"/>
      <c r="K196" s="54">
        <f ca="1">OFFSET(grille!B$2,0,competences!E196,1,1)</f>
        <v>25</v>
      </c>
      <c r="L196" s="54">
        <f ca="1">OFFSET(grille!B$3,0,competences!E196,1,1)</f>
        <v>50</v>
      </c>
      <c r="M196" s="66">
        <f ca="1">OFFSET(grille!B$4,0,competences!E196,1,1)</f>
        <v>75</v>
      </c>
      <c r="N196" s="54">
        <f ca="1">OFFSET(grille!B$5,0,competences!E196,1,1)</f>
        <v>85</v>
      </c>
      <c r="O196" s="54">
        <f ca="1">OFFSET(grille!B$6,0,competences!E196,1,1)</f>
        <v>96</v>
      </c>
      <c r="P196" s="83" t="s">
        <v>452</v>
      </c>
      <c r="Q196" s="178" t="e">
        <f>#REF!+#REF!</f>
        <v>#REF!</v>
      </c>
      <c r="R196"/>
      <c r="U196" s="81"/>
    </row>
    <row r="197" spans="1:21" s="53" customFormat="1" ht="12.75">
      <c r="A197" s="54">
        <v>1</v>
      </c>
      <c r="B197" s="64" t="s">
        <v>182</v>
      </c>
      <c r="C197" s="54">
        <v>138</v>
      </c>
      <c r="D197" s="64" t="s">
        <v>186</v>
      </c>
      <c r="E197" s="54">
        <v>31</v>
      </c>
      <c r="F197" s="54"/>
      <c r="G197" s="54"/>
      <c r="H197" s="65" t="s">
        <v>537</v>
      </c>
      <c r="I197" s="65" t="s">
        <v>564</v>
      </c>
      <c r="J197" s="65"/>
      <c r="K197" s="54">
        <f ca="1">OFFSET(grille!B$2,0,competences!E197,1,1)</f>
        <v>31</v>
      </c>
      <c r="L197" s="54">
        <f ca="1">OFFSET(grille!B$3,0,competences!E197,1,1)</f>
        <v>60</v>
      </c>
      <c r="M197" s="66">
        <f ca="1">OFFSET(grille!B$4,0,competences!E197,1,1)</f>
        <v>90</v>
      </c>
      <c r="N197" s="54">
        <f ca="1">OFFSET(grille!B$5,0,competences!E197,1,1)</f>
        <v>94</v>
      </c>
      <c r="O197" s="54">
        <f ca="1">OFFSET(grille!B$6,0,competences!E197,1,1)</f>
        <v>99</v>
      </c>
      <c r="P197" s="83" t="s">
        <v>506</v>
      </c>
      <c r="Q197" s="178" t="e">
        <f>#REF!+#REF!</f>
        <v>#REF!</v>
      </c>
      <c r="R197" t="s">
        <v>755</v>
      </c>
      <c r="U197" s="81"/>
    </row>
    <row r="198" spans="1:21" s="53" customFormat="1" ht="12.75">
      <c r="A198" s="54">
        <v>0</v>
      </c>
      <c r="B198" s="64" t="s">
        <v>251</v>
      </c>
      <c r="C198" s="54">
        <v>98</v>
      </c>
      <c r="D198" s="64" t="s">
        <v>279</v>
      </c>
      <c r="E198" s="54">
        <v>24</v>
      </c>
      <c r="F198" s="54"/>
      <c r="G198" s="54"/>
      <c r="H198" s="65" t="s">
        <v>539</v>
      </c>
      <c r="I198" s="65" t="s">
        <v>563</v>
      </c>
      <c r="J198" s="65"/>
      <c r="K198" s="54">
        <f ca="1">OFFSET(grille!B$2,0,competences!E198,1,1)</f>
        <v>24</v>
      </c>
      <c r="L198" s="54">
        <f ca="1">OFFSET(grille!B$3,0,competences!E198,1,1)</f>
        <v>48</v>
      </c>
      <c r="M198" s="66">
        <f ca="1">OFFSET(grille!B$4,0,competences!E198,1,1)</f>
        <v>72</v>
      </c>
      <c r="N198" s="54">
        <f ca="1">OFFSET(grille!B$5,0,competences!E198,1,1)</f>
        <v>83</v>
      </c>
      <c r="O198" s="54">
        <f ca="1">OFFSET(grille!B$6,0,competences!E198,1,1)</f>
        <v>95</v>
      </c>
      <c r="P198" s="83" t="s">
        <v>499</v>
      </c>
      <c r="Q198" s="178" t="e">
        <f>#REF!+#REF!</f>
        <v>#REF!</v>
      </c>
      <c r="R198" t="s">
        <v>756</v>
      </c>
      <c r="U198" s="81"/>
    </row>
    <row r="199" spans="1:21" s="53" customFormat="1" ht="12.75">
      <c r="A199" s="54">
        <v>0</v>
      </c>
      <c r="B199" s="64" t="s">
        <v>679</v>
      </c>
      <c r="C199" s="54">
        <v>226</v>
      </c>
      <c r="D199" s="64" t="s">
        <v>620</v>
      </c>
      <c r="E199" s="54">
        <v>10</v>
      </c>
      <c r="F199" s="54"/>
      <c r="G199" s="54"/>
      <c r="H199" s="65" t="s">
        <v>566</v>
      </c>
      <c r="I199" s="65" t="s">
        <v>534</v>
      </c>
      <c r="J199" s="65"/>
      <c r="K199" s="54">
        <f ca="1">OFFSET(grille!B$2,0,competences!E199,1,1)</f>
        <v>10</v>
      </c>
      <c r="L199" s="54">
        <f ca="1">OFFSET(grille!B$3,0,competences!E199,1,1)</f>
        <v>20</v>
      </c>
      <c r="M199" s="66">
        <f ca="1">OFFSET(grille!B$4,0,competences!E199,1,1)</f>
        <v>31</v>
      </c>
      <c r="N199" s="54">
        <f ca="1">OFFSET(grille!B$5,0,competences!E199,1,1)</f>
        <v>43</v>
      </c>
      <c r="O199" s="54">
        <f ca="1">OFFSET(grille!B$6,0,competences!E199,1,1)</f>
        <v>55</v>
      </c>
      <c r="P199" s="83" t="s">
        <v>2</v>
      </c>
      <c r="Q199" s="178"/>
      <c r="R199"/>
      <c r="U199" s="81"/>
    </row>
    <row r="200" spans="1:21" s="53" customFormat="1" ht="12.75">
      <c r="A200" s="54">
        <v>0</v>
      </c>
      <c r="B200" s="64" t="s">
        <v>251</v>
      </c>
      <c r="C200" s="54">
        <v>100</v>
      </c>
      <c r="D200" s="64" t="s">
        <v>281</v>
      </c>
      <c r="E200" s="54">
        <v>31</v>
      </c>
      <c r="F200" s="54"/>
      <c r="G200" s="54"/>
      <c r="H200" s="65" t="s">
        <v>564</v>
      </c>
      <c r="I200" s="65" t="s">
        <v>545</v>
      </c>
      <c r="J200" s="65"/>
      <c r="K200" s="54">
        <f ca="1">OFFSET(grille!B$2,0,competences!E200,1,1)</f>
        <v>31</v>
      </c>
      <c r="L200" s="54">
        <f ca="1">OFFSET(grille!B$3,0,competences!E200,1,1)</f>
        <v>60</v>
      </c>
      <c r="M200" s="66">
        <f ca="1">OFFSET(grille!B$4,0,competences!E200,1,1)</f>
        <v>90</v>
      </c>
      <c r="N200" s="54">
        <f ca="1">OFFSET(grille!B$5,0,competences!E200,1,1)</f>
        <v>94</v>
      </c>
      <c r="O200" s="54">
        <f ca="1">OFFSET(grille!B$6,0,competences!E200,1,1)</f>
        <v>99</v>
      </c>
      <c r="P200" s="83" t="s">
        <v>454</v>
      </c>
      <c r="Q200" s="178" t="e">
        <f>#REF!+#REF!</f>
        <v>#REF!</v>
      </c>
      <c r="R200"/>
      <c r="U200" s="81"/>
    </row>
    <row r="201" spans="1:21" s="53" customFormat="1" ht="12.75">
      <c r="A201" s="54">
        <v>0</v>
      </c>
      <c r="B201" s="64" t="s">
        <v>182</v>
      </c>
      <c r="C201" s="54">
        <v>101</v>
      </c>
      <c r="D201" s="64" t="s">
        <v>185</v>
      </c>
      <c r="E201" s="54">
        <v>24</v>
      </c>
      <c r="F201" s="54"/>
      <c r="G201" s="54"/>
      <c r="H201" s="65" t="s">
        <v>540</v>
      </c>
      <c r="I201" s="65" t="s">
        <v>535</v>
      </c>
      <c r="J201" s="65"/>
      <c r="K201" s="54">
        <f ca="1">OFFSET(grille!B$2,0,competences!E201,1,1)</f>
        <v>24</v>
      </c>
      <c r="L201" s="54">
        <f ca="1">OFFSET(grille!B$3,0,competences!E201,1,1)</f>
        <v>48</v>
      </c>
      <c r="M201" s="66">
        <f ca="1">OFFSET(grille!B$4,0,competences!E201,1,1)</f>
        <v>72</v>
      </c>
      <c r="N201" s="54">
        <f ca="1">OFFSET(grille!B$5,0,competences!E201,1,1)</f>
        <v>83</v>
      </c>
      <c r="O201" s="54">
        <f ca="1">OFFSET(grille!B$6,0,competences!E201,1,1)</f>
        <v>95</v>
      </c>
      <c r="P201" s="83" t="s">
        <v>500</v>
      </c>
      <c r="Q201" s="178" t="e">
        <f>#REF!+#REF!</f>
        <v>#REF!</v>
      </c>
      <c r="R201"/>
      <c r="U201" s="81"/>
    </row>
    <row r="202" spans="1:21" s="211" customFormat="1" ht="12.75">
      <c r="A202" s="205">
        <v>0</v>
      </c>
      <c r="B202" s="206" t="s">
        <v>316</v>
      </c>
      <c r="C202" s="205">
        <v>102</v>
      </c>
      <c r="D202" s="206" t="s">
        <v>323</v>
      </c>
      <c r="E202" s="205">
        <v>8</v>
      </c>
      <c r="F202" s="205"/>
      <c r="G202" s="205"/>
      <c r="H202" s="207" t="s">
        <v>571</v>
      </c>
      <c r="I202" s="207" t="s">
        <v>563</v>
      </c>
      <c r="J202" s="207"/>
      <c r="K202" s="205">
        <f ca="1">OFFSET(grille!B$2,0,competences!E202,1,1)</f>
        <v>8</v>
      </c>
      <c r="L202" s="205">
        <f ca="1">OFFSET(grille!B$3,0,competences!E202,1,1)</f>
        <v>16</v>
      </c>
      <c r="M202" s="208">
        <f ca="1">OFFSET(grille!B$4,0,competences!E202,1,1)</f>
        <v>25</v>
      </c>
      <c r="N202" s="205">
        <f ca="1">OFFSET(grille!B$5,0,competences!E202,1,1)</f>
        <v>35</v>
      </c>
      <c r="O202" s="205">
        <f ca="1">OFFSET(grille!B$6,0,competences!E202,1,1)</f>
        <v>46</v>
      </c>
      <c r="P202" s="209" t="s">
        <v>453</v>
      </c>
      <c r="Q202" s="210" t="e">
        <f>#REF!+#REF!</f>
        <v>#REF!</v>
      </c>
      <c r="R202" t="s">
        <v>757</v>
      </c>
      <c r="U202" s="212"/>
    </row>
    <row r="203" spans="1:21" s="53" customFormat="1" ht="12.75">
      <c r="A203" s="54">
        <v>3</v>
      </c>
      <c r="B203" s="64" t="s">
        <v>372</v>
      </c>
      <c r="C203" s="54">
        <v>176</v>
      </c>
      <c r="D203" s="64" t="s">
        <v>389</v>
      </c>
      <c r="E203" s="54">
        <v>17</v>
      </c>
      <c r="F203" s="54"/>
      <c r="G203" s="54"/>
      <c r="H203" s="65" t="s">
        <v>564</v>
      </c>
      <c r="I203" s="65" t="s">
        <v>544</v>
      </c>
      <c r="J203" s="65"/>
      <c r="K203" s="54">
        <f ca="1">OFFSET(grille!B$2,0,competences!E203,1,1)</f>
        <v>17</v>
      </c>
      <c r="L203" s="54">
        <f ca="1">OFFSET(grille!B$3,0,competences!E203,1,1)</f>
        <v>34</v>
      </c>
      <c r="M203" s="66">
        <f ca="1">OFFSET(grille!B$4,0,competences!E203,1,1)</f>
        <v>51</v>
      </c>
      <c r="N203" s="54">
        <f ca="1">OFFSET(grille!B$5,0,competences!E203,1,1)</f>
        <v>65</v>
      </c>
      <c r="O203" s="54">
        <f ca="1">OFFSET(grille!B$6,0,competences!E203,1,1)</f>
        <v>80</v>
      </c>
      <c r="P203" s="83" t="s">
        <v>470</v>
      </c>
      <c r="Q203" s="178" t="e">
        <f>#REF!+#REF!</f>
        <v>#REF!</v>
      </c>
      <c r="R203" t="s">
        <v>758</v>
      </c>
      <c r="U203" s="81"/>
    </row>
    <row r="204" spans="1:21" s="53" customFormat="1" ht="12.75">
      <c r="A204" s="54">
        <v>6</v>
      </c>
      <c r="B204" s="64" t="s">
        <v>286</v>
      </c>
      <c r="C204" s="54">
        <v>214</v>
      </c>
      <c r="D204" s="64" t="s">
        <v>315</v>
      </c>
      <c r="E204" s="54">
        <v>3</v>
      </c>
      <c r="F204" s="54"/>
      <c r="G204" s="54"/>
      <c r="H204" s="65" t="s">
        <v>564</v>
      </c>
      <c r="I204" s="65" t="s">
        <v>566</v>
      </c>
      <c r="J204" s="65"/>
      <c r="K204" s="54">
        <f ca="1">OFFSET(grille!B$2,0,competences!E204,1,1)</f>
        <v>3</v>
      </c>
      <c r="L204" s="54">
        <f ca="1">OFFSET(grille!B$3,0,competences!E204,1,1)</f>
        <v>6</v>
      </c>
      <c r="M204" s="66">
        <f ca="1">OFFSET(grille!B$4,0,competences!E204,1,1)</f>
        <v>10</v>
      </c>
      <c r="N204" s="54">
        <f ca="1">OFFSET(grille!B$5,0,competences!E204,1,1)</f>
        <v>15</v>
      </c>
      <c r="O204" s="54">
        <f ca="1">OFFSET(grille!B$6,0,competences!E204,1,1)</f>
        <v>20</v>
      </c>
      <c r="P204" s="83" t="s">
        <v>498</v>
      </c>
      <c r="Q204" s="178" t="e">
        <f>#REF!+#REF!</f>
        <v>#REF!</v>
      </c>
      <c r="R204"/>
      <c r="U204" s="81"/>
    </row>
    <row r="205" spans="1:21" s="53" customFormat="1" ht="12.75">
      <c r="A205" s="54">
        <v>5</v>
      </c>
      <c r="B205" s="64" t="s">
        <v>372</v>
      </c>
      <c r="C205" s="54">
        <v>209</v>
      </c>
      <c r="D205" s="64" t="s">
        <v>402</v>
      </c>
      <c r="E205" s="54">
        <v>0</v>
      </c>
      <c r="F205" s="54"/>
      <c r="G205" s="54"/>
      <c r="H205" s="65" t="s">
        <v>564</v>
      </c>
      <c r="I205" s="65" t="s">
        <v>537</v>
      </c>
      <c r="J205" s="65"/>
      <c r="K205" s="54">
        <f ca="1">OFFSET(grille!B$2,0,competences!E205,1,1)</f>
        <v>0</v>
      </c>
      <c r="L205" s="54">
        <f ca="1">OFFSET(grille!B$3,0,competences!E205,1,1)</f>
        <v>1</v>
      </c>
      <c r="M205" s="66">
        <f ca="1">OFFSET(grille!B$4,0,competences!E205,1,1)</f>
        <v>2</v>
      </c>
      <c r="N205" s="54">
        <f ca="1">OFFSET(grille!B$5,0,competences!E205,1,1)</f>
        <v>3</v>
      </c>
      <c r="O205" s="54">
        <f ca="1">OFFSET(grille!B$6,0,competences!E205,1,1)</f>
        <v>4</v>
      </c>
      <c r="P205" s="83" t="s">
        <v>517</v>
      </c>
      <c r="Q205" s="178" t="e">
        <f>#REF!+#REF!</f>
        <v>#REF!</v>
      </c>
      <c r="R205"/>
      <c r="U205" s="81"/>
    </row>
    <row r="206" spans="1:21" s="53" customFormat="1" ht="12.75">
      <c r="A206" s="54">
        <v>5</v>
      </c>
      <c r="B206" s="64" t="s">
        <v>372</v>
      </c>
      <c r="C206" s="54">
        <v>208</v>
      </c>
      <c r="D206" s="64" t="s">
        <v>403</v>
      </c>
      <c r="E206" s="54">
        <v>0</v>
      </c>
      <c r="F206" s="54"/>
      <c r="G206" s="54"/>
      <c r="H206" s="65" t="s">
        <v>564</v>
      </c>
      <c r="I206" s="65" t="s">
        <v>537</v>
      </c>
      <c r="J206" s="65"/>
      <c r="K206" s="54">
        <f ca="1">OFFSET(grille!B$2,0,competences!E206,1,1)</f>
        <v>0</v>
      </c>
      <c r="L206" s="54">
        <f ca="1">OFFSET(grille!B$3,0,competences!E206,1,1)</f>
        <v>1</v>
      </c>
      <c r="M206" s="66">
        <f ca="1">OFFSET(grille!B$4,0,competences!E206,1,1)</f>
        <v>2</v>
      </c>
      <c r="N206" s="54">
        <f ca="1">OFFSET(grille!B$5,0,competences!E206,1,1)</f>
        <v>3</v>
      </c>
      <c r="O206" s="54">
        <f ca="1">OFFSET(grille!B$6,0,competences!E206,1,1)</f>
        <v>4</v>
      </c>
      <c r="P206" s="83" t="s">
        <v>517</v>
      </c>
      <c r="Q206" s="178" t="e">
        <f>#REF!+#REF!</f>
        <v>#REF!</v>
      </c>
      <c r="R206"/>
      <c r="U206" s="81"/>
    </row>
    <row r="207" spans="1:21" s="53" customFormat="1" ht="12.75">
      <c r="A207" s="54">
        <v>5</v>
      </c>
      <c r="B207" s="64" t="s">
        <v>372</v>
      </c>
      <c r="C207" s="54">
        <v>210</v>
      </c>
      <c r="D207" s="64" t="s">
        <v>404</v>
      </c>
      <c r="E207" s="54">
        <v>0</v>
      </c>
      <c r="F207" s="54"/>
      <c r="G207" s="54"/>
      <c r="H207" s="65" t="s">
        <v>564</v>
      </c>
      <c r="I207" s="65" t="s">
        <v>537</v>
      </c>
      <c r="J207" s="65"/>
      <c r="K207" s="54">
        <f ca="1">OFFSET(grille!B$2,0,competences!E207,1,1)</f>
        <v>0</v>
      </c>
      <c r="L207" s="54">
        <f ca="1">OFFSET(grille!B$3,0,competences!E207,1,1)</f>
        <v>1</v>
      </c>
      <c r="M207" s="66">
        <f ca="1">OFFSET(grille!B$4,0,competences!E207,1,1)</f>
        <v>2</v>
      </c>
      <c r="N207" s="54">
        <f ca="1">OFFSET(grille!B$5,0,competences!E207,1,1)</f>
        <v>3</v>
      </c>
      <c r="O207" s="54">
        <f ca="1">OFFSET(grille!B$6,0,competences!E207,1,1)</f>
        <v>4</v>
      </c>
      <c r="P207" s="83" t="s">
        <v>517</v>
      </c>
      <c r="Q207" s="178" t="e">
        <f>#REF!+#REF!</f>
        <v>#REF!</v>
      </c>
      <c r="R207"/>
      <c r="U207" s="81"/>
    </row>
    <row r="208" spans="1:21" s="53" customFormat="1" ht="12.75">
      <c r="A208" s="54">
        <v>5</v>
      </c>
      <c r="B208" s="64" t="s">
        <v>372</v>
      </c>
      <c r="C208" s="54">
        <v>207</v>
      </c>
      <c r="D208" s="64" t="s">
        <v>405</v>
      </c>
      <c r="E208" s="54">
        <v>1</v>
      </c>
      <c r="F208" s="54"/>
      <c r="G208" s="54"/>
      <c r="H208" s="65" t="s">
        <v>564</v>
      </c>
      <c r="I208" s="65" t="s">
        <v>545</v>
      </c>
      <c r="J208" s="65"/>
      <c r="K208" s="54">
        <f ca="1">OFFSET(grille!B$2,0,competences!E208,1,1)</f>
        <v>1</v>
      </c>
      <c r="L208" s="54">
        <f ca="1">OFFSET(grille!B$3,0,competences!E208,1,1)</f>
        <v>3</v>
      </c>
      <c r="M208" s="66">
        <f ca="1">OFFSET(grille!B$4,0,competences!E208,1,1)</f>
        <v>5</v>
      </c>
      <c r="N208" s="54">
        <f ca="1">OFFSET(grille!B$5,0,competences!E208,1,1)</f>
        <v>6</v>
      </c>
      <c r="O208" s="54">
        <f ca="1">OFFSET(grille!B$6,0,competences!E208,1,1)</f>
        <v>8</v>
      </c>
      <c r="P208" s="83" t="s">
        <v>454</v>
      </c>
      <c r="Q208" s="178" t="e">
        <f>#REF!+#REF!</f>
        <v>#REF!</v>
      </c>
      <c r="R208"/>
      <c r="U208" s="81"/>
    </row>
    <row r="209" spans="1:22" s="56" customFormat="1" ht="12.75">
      <c r="A209" s="205">
        <v>0</v>
      </c>
      <c r="B209" s="206" t="s">
        <v>316</v>
      </c>
      <c r="C209" s="205">
        <v>103</v>
      </c>
      <c r="D209" s="206" t="s">
        <v>324</v>
      </c>
      <c r="E209" s="205">
        <v>9</v>
      </c>
      <c r="F209" s="205"/>
      <c r="G209" s="205"/>
      <c r="H209" s="207" t="s">
        <v>571</v>
      </c>
      <c r="I209" s="207" t="s">
        <v>563</v>
      </c>
      <c r="J209" s="207"/>
      <c r="K209" s="205">
        <f ca="1">OFFSET(grille!B$2,0,competences!E209,1,1)</f>
        <v>9</v>
      </c>
      <c r="L209" s="205">
        <f ca="1">OFFSET(grille!B$3,0,competences!E209,1,1)</f>
        <v>18</v>
      </c>
      <c r="M209" s="208">
        <f ca="1">OFFSET(grille!B$4,0,competences!E209,1,1)</f>
        <v>28</v>
      </c>
      <c r="N209" s="205">
        <f ca="1">OFFSET(grille!B$5,0,competences!E209,1,1)</f>
        <v>39</v>
      </c>
      <c r="O209" s="205">
        <f ca="1">OFFSET(grille!B$6,0,competences!E209,1,1)</f>
        <v>51</v>
      </c>
      <c r="P209" s="209" t="s">
        <v>453</v>
      </c>
      <c r="Q209" s="210" t="e">
        <f>#REF!+#REF!</f>
        <v>#REF!</v>
      </c>
      <c r="R209"/>
      <c r="S209" s="211"/>
      <c r="T209" s="211"/>
      <c r="U209" s="212"/>
      <c r="V209" s="211"/>
    </row>
    <row r="210" spans="1:21" s="53" customFormat="1" ht="12.75">
      <c r="A210" s="54">
        <v>4</v>
      </c>
      <c r="B210" s="64" t="s">
        <v>372</v>
      </c>
      <c r="C210" s="54">
        <v>227</v>
      </c>
      <c r="D210" s="64" t="s">
        <v>400</v>
      </c>
      <c r="E210" s="54">
        <v>33</v>
      </c>
      <c r="F210" s="54"/>
      <c r="G210" s="54"/>
      <c r="H210" s="65" t="s">
        <v>537</v>
      </c>
      <c r="I210" s="65" t="s">
        <v>1</v>
      </c>
      <c r="J210" s="65"/>
      <c r="K210" s="54">
        <f ca="1">OFFSET(grille!B$2,0,competences!E210,1,1)</f>
        <v>33</v>
      </c>
      <c r="L210" s="54">
        <f ca="1">OFFSET(grille!B$3,0,competences!E210,1,1)</f>
        <v>62</v>
      </c>
      <c r="M210" s="66">
        <f ca="1">OFFSET(grille!B$4,0,competences!E210,1,1)</f>
        <v>91</v>
      </c>
      <c r="N210" s="54">
        <f ca="1">OFFSET(grille!B$5,0,competences!E210,1,1)</f>
        <v>95</v>
      </c>
      <c r="O210" s="54">
        <f ca="1">OFFSET(grille!B$6,0,competences!E210,1,1)</f>
        <v>99</v>
      </c>
      <c r="P210" s="83" t="s">
        <v>621</v>
      </c>
      <c r="Q210" s="178" t="e">
        <f>#REF!+#REF!</f>
        <v>#REF!</v>
      </c>
      <c r="R210"/>
      <c r="U210" s="81"/>
    </row>
    <row r="211" spans="1:21" s="53" customFormat="1" ht="12.75">
      <c r="A211" s="54">
        <v>2</v>
      </c>
      <c r="B211" s="64" t="s">
        <v>325</v>
      </c>
      <c r="C211" s="54">
        <v>160</v>
      </c>
      <c r="D211" s="64" t="s">
        <v>341</v>
      </c>
      <c r="E211" s="54">
        <v>40</v>
      </c>
      <c r="F211" s="54"/>
      <c r="G211" s="54"/>
      <c r="H211" s="65" t="s">
        <v>538</v>
      </c>
      <c r="I211" s="65" t="s">
        <v>540</v>
      </c>
      <c r="J211" s="65" t="s">
        <v>566</v>
      </c>
      <c r="K211" s="54">
        <f ca="1">OFFSET(grille!B$2,0,competences!E211,1,1)</f>
        <v>40</v>
      </c>
      <c r="L211" s="54">
        <f ca="1">OFFSET(grille!B$3,0,competences!E211,1,1)</f>
        <v>67</v>
      </c>
      <c r="M211" s="66">
        <f ca="1">OFFSET(grille!B$4,0,competences!E211,1,1)</f>
        <v>94</v>
      </c>
      <c r="N211" s="54">
        <f ca="1">OFFSET(grille!B$5,0,competences!E211,1,1)</f>
        <v>96</v>
      </c>
      <c r="O211" s="54">
        <f ca="1">OFFSET(grille!B$6,0,competences!E211,1,1)</f>
        <v>99</v>
      </c>
      <c r="P211" s="83" t="s">
        <v>515</v>
      </c>
      <c r="Q211" s="178" t="e">
        <f>#REF!+#REF!</f>
        <v>#REF!</v>
      </c>
      <c r="R211" t="s">
        <v>759</v>
      </c>
      <c r="U211" s="81"/>
    </row>
    <row r="212" spans="1:21" s="53" customFormat="1" ht="12.75">
      <c r="A212" s="54">
        <v>4</v>
      </c>
      <c r="B212" s="64" t="s">
        <v>194</v>
      </c>
      <c r="C212" s="54">
        <v>194</v>
      </c>
      <c r="D212" s="64" t="s">
        <v>203</v>
      </c>
      <c r="E212" s="54">
        <v>17</v>
      </c>
      <c r="F212" s="54"/>
      <c r="G212" s="54"/>
      <c r="H212" s="65" t="s">
        <v>545</v>
      </c>
      <c r="I212" s="65" t="s">
        <v>564</v>
      </c>
      <c r="J212" s="65"/>
      <c r="K212" s="54">
        <f ca="1">OFFSET(grille!B$2,0,competences!E212,1,1)</f>
        <v>17</v>
      </c>
      <c r="L212" s="54">
        <f ca="1">OFFSET(grille!B$3,0,competences!E212,1,1)</f>
        <v>34</v>
      </c>
      <c r="M212" s="66">
        <f ca="1">OFFSET(grille!B$4,0,competences!E212,1,1)</f>
        <v>51</v>
      </c>
      <c r="N212" s="54">
        <f ca="1">OFFSET(grille!B$5,0,competences!E212,1,1)</f>
        <v>65</v>
      </c>
      <c r="O212" s="54">
        <f ca="1">OFFSET(grille!B$6,0,competences!E212,1,1)</f>
        <v>80</v>
      </c>
      <c r="P212" s="83" t="s">
        <v>519</v>
      </c>
      <c r="Q212" s="178" t="e">
        <f>#REF!+#REF!</f>
        <v>#REF!</v>
      </c>
      <c r="R212" t="s">
        <v>760</v>
      </c>
      <c r="U212" s="81"/>
    </row>
    <row r="213" spans="1:21" s="53" customFormat="1" ht="12.75">
      <c r="A213" s="54">
        <v>4</v>
      </c>
      <c r="B213" s="64" t="s">
        <v>194</v>
      </c>
      <c r="C213" s="54">
        <v>195</v>
      </c>
      <c r="D213" s="64" t="s">
        <v>201</v>
      </c>
      <c r="E213" s="54">
        <v>25</v>
      </c>
      <c r="F213" s="54"/>
      <c r="G213" s="54"/>
      <c r="H213" s="65" t="s">
        <v>545</v>
      </c>
      <c r="I213" s="65" t="s">
        <v>564</v>
      </c>
      <c r="J213" s="65"/>
      <c r="K213" s="54">
        <f ca="1">OFFSET(grille!B$2,0,competences!E213,1,1)</f>
        <v>25</v>
      </c>
      <c r="L213" s="54">
        <f ca="1">OFFSET(grille!B$3,0,competences!E213,1,1)</f>
        <v>50</v>
      </c>
      <c r="M213" s="66">
        <f ca="1">OFFSET(grille!B$4,0,competences!E213,1,1)</f>
        <v>75</v>
      </c>
      <c r="N213" s="54">
        <f ca="1">OFFSET(grille!B$5,0,competences!E213,1,1)</f>
        <v>85</v>
      </c>
      <c r="O213" s="54">
        <f ca="1">OFFSET(grille!B$6,0,competences!E213,1,1)</f>
        <v>96</v>
      </c>
      <c r="P213" s="83" t="s">
        <v>519</v>
      </c>
      <c r="Q213" s="178" t="e">
        <f>#REF!+#REF!</f>
        <v>#REF!</v>
      </c>
      <c r="R213" t="s">
        <v>761</v>
      </c>
      <c r="U213" s="81"/>
    </row>
    <row r="214" spans="1:21" s="53" customFormat="1" ht="12.75">
      <c r="A214" s="54">
        <v>3</v>
      </c>
      <c r="B214" s="64" t="s">
        <v>194</v>
      </c>
      <c r="C214" s="54">
        <v>180</v>
      </c>
      <c r="D214" s="64" t="s">
        <v>204</v>
      </c>
      <c r="E214" s="54">
        <v>28</v>
      </c>
      <c r="F214" s="54"/>
      <c r="G214" s="54"/>
      <c r="H214" s="65" t="s">
        <v>563</v>
      </c>
      <c r="I214" s="65" t="s">
        <v>564</v>
      </c>
      <c r="J214" s="65"/>
      <c r="K214" s="54">
        <f ca="1">OFFSET(grille!B$2,0,competences!E214,1,1)</f>
        <v>28</v>
      </c>
      <c r="L214" s="54">
        <f ca="1">OFFSET(grille!B$3,0,competences!E214,1,1)</f>
        <v>56</v>
      </c>
      <c r="M214" s="66">
        <f ca="1">OFFSET(grille!B$4,0,competences!E214,1,1)</f>
        <v>84</v>
      </c>
      <c r="N214" s="54">
        <f ca="1">OFFSET(grille!B$5,0,competences!E214,1,1)</f>
        <v>91</v>
      </c>
      <c r="O214" s="54">
        <f ca="1">OFFSET(grille!B$6,0,competences!E214,1,1)</f>
        <v>98</v>
      </c>
      <c r="P214" s="83" t="s">
        <v>518</v>
      </c>
      <c r="Q214" s="178" t="e">
        <f>#REF!+#REF!</f>
        <v>#REF!</v>
      </c>
      <c r="R214" t="s">
        <v>762</v>
      </c>
      <c r="U214" s="81"/>
    </row>
    <row r="215" spans="1:21" s="53" customFormat="1" ht="12.75">
      <c r="A215" s="54">
        <v>0</v>
      </c>
      <c r="B215" s="64" t="s">
        <v>346</v>
      </c>
      <c r="C215" s="54">
        <v>104</v>
      </c>
      <c r="D215" s="64" t="s">
        <v>354</v>
      </c>
      <c r="E215" s="54">
        <v>20</v>
      </c>
      <c r="F215" s="54"/>
      <c r="G215" s="54"/>
      <c r="H215" s="65" t="s">
        <v>564</v>
      </c>
      <c r="I215" s="65" t="s">
        <v>545</v>
      </c>
      <c r="J215" s="65"/>
      <c r="K215" s="54">
        <f ca="1">OFFSET(grille!B$2,0,competences!E215,1,1)</f>
        <v>20</v>
      </c>
      <c r="L215" s="54">
        <f ca="1">OFFSET(grille!B$3,0,competences!E215,1,1)</f>
        <v>40</v>
      </c>
      <c r="M215" s="66">
        <f ca="1">OFFSET(grille!B$4,0,competences!E215,1,1)</f>
        <v>60</v>
      </c>
      <c r="N215" s="54">
        <f ca="1">OFFSET(grille!B$5,0,competences!E215,1,1)</f>
        <v>74</v>
      </c>
      <c r="O215" s="54">
        <f ca="1">OFFSET(grille!B$6,0,competences!E215,1,1)</f>
        <v>88</v>
      </c>
      <c r="P215" s="83" t="s">
        <v>454</v>
      </c>
      <c r="Q215" s="178" t="e">
        <f>#REF!+#REF!</f>
        <v>#REF!</v>
      </c>
      <c r="R215"/>
      <c r="U215" s="81"/>
    </row>
    <row r="216" spans="1:21" s="53" customFormat="1" ht="12.75">
      <c r="A216" s="54">
        <v>0</v>
      </c>
      <c r="B216" s="64" t="s">
        <v>325</v>
      </c>
      <c r="C216" s="54">
        <v>105</v>
      </c>
      <c r="D216" s="64" t="s">
        <v>331</v>
      </c>
      <c r="E216" s="54">
        <v>18</v>
      </c>
      <c r="F216" s="54"/>
      <c r="G216" s="54"/>
      <c r="H216" s="65" t="s">
        <v>538</v>
      </c>
      <c r="I216" s="65" t="s">
        <v>534</v>
      </c>
      <c r="J216" s="65"/>
      <c r="K216" s="54">
        <f ca="1">OFFSET(grille!B$2,0,competences!E216,1,1)</f>
        <v>18</v>
      </c>
      <c r="L216" s="54">
        <f ca="1">OFFSET(grille!B$3,0,competences!E216,1,1)</f>
        <v>36</v>
      </c>
      <c r="M216" s="66">
        <f ca="1">OFFSET(grille!B$4,0,competences!E216,1,1)</f>
        <v>54</v>
      </c>
      <c r="N216" s="54">
        <f ca="1">OFFSET(grille!B$5,0,competences!E216,1,1)</f>
        <v>68</v>
      </c>
      <c r="O216" s="54">
        <f ca="1">OFFSET(grille!B$6,0,competences!E216,1,1)</f>
        <v>83</v>
      </c>
      <c r="P216" s="83" t="s">
        <v>450</v>
      </c>
      <c r="Q216" s="178" t="e">
        <f>#REF!+#REF!</f>
        <v>#REF!</v>
      </c>
      <c r="R216"/>
      <c r="U216" s="81"/>
    </row>
    <row r="217" spans="1:21" s="53" customFormat="1" ht="12.75">
      <c r="A217" s="54">
        <v>0</v>
      </c>
      <c r="B217" s="64" t="s">
        <v>241</v>
      </c>
      <c r="C217" s="54">
        <v>106</v>
      </c>
      <c r="D217" s="64" t="s">
        <v>249</v>
      </c>
      <c r="E217" s="54">
        <v>19</v>
      </c>
      <c r="F217" s="54"/>
      <c r="G217" s="54"/>
      <c r="H217" s="65" t="s">
        <v>535</v>
      </c>
      <c r="I217" s="65" t="s">
        <v>536</v>
      </c>
      <c r="J217" s="65"/>
      <c r="K217" s="54">
        <f ca="1">OFFSET(grille!B$2,0,competences!E217,1,1)</f>
        <v>19</v>
      </c>
      <c r="L217" s="54">
        <f ca="1">OFFSET(grille!B$3,0,competences!E217,1,1)</f>
        <v>38</v>
      </c>
      <c r="M217" s="66">
        <f ca="1">OFFSET(grille!B$4,0,competences!E217,1,1)</f>
        <v>57</v>
      </c>
      <c r="N217" s="54">
        <f ca="1">OFFSET(grille!B$5,0,competences!E217,1,1)</f>
        <v>71</v>
      </c>
      <c r="O217" s="54">
        <f ca="1">OFFSET(grille!B$6,0,competences!E217,1,1)</f>
        <v>85</v>
      </c>
      <c r="P217" s="83" t="s">
        <v>496</v>
      </c>
      <c r="Q217" s="178" t="e">
        <f>#REF!+#REF!</f>
        <v>#REF!</v>
      </c>
      <c r="R217"/>
      <c r="U217" s="81"/>
    </row>
    <row r="218" spans="1:21" s="53" customFormat="1" ht="12.75">
      <c r="A218" s="54">
        <v>0</v>
      </c>
      <c r="B218" s="64" t="s">
        <v>241</v>
      </c>
      <c r="C218" s="54">
        <v>107</v>
      </c>
      <c r="D218" s="64" t="s">
        <v>250</v>
      </c>
      <c r="E218" s="54">
        <v>17</v>
      </c>
      <c r="F218" s="54"/>
      <c r="G218" s="54"/>
      <c r="H218" s="65" t="s">
        <v>535</v>
      </c>
      <c r="I218" s="65" t="s">
        <v>540</v>
      </c>
      <c r="J218" s="65"/>
      <c r="K218" s="54">
        <f ca="1">OFFSET(grille!B$2,0,competences!E218,1,1)</f>
        <v>17</v>
      </c>
      <c r="L218" s="54">
        <f ca="1">OFFSET(grille!B$3,0,competences!E218,1,1)</f>
        <v>34</v>
      </c>
      <c r="M218" s="66">
        <f ca="1">OFFSET(grille!B$4,0,competences!E218,1,1)</f>
        <v>51</v>
      </c>
      <c r="N218" s="54">
        <f ca="1">OFFSET(grille!B$5,0,competences!E218,1,1)</f>
        <v>65</v>
      </c>
      <c r="O218" s="54">
        <f ca="1">OFFSET(grille!B$6,0,competences!E218,1,1)</f>
        <v>80</v>
      </c>
      <c r="P218" s="83" t="s">
        <v>501</v>
      </c>
      <c r="Q218" s="178" t="e">
        <f>#REF!+#REF!</f>
        <v>#REF!</v>
      </c>
      <c r="R218" t="s">
        <v>763</v>
      </c>
      <c r="U218" s="81"/>
    </row>
    <row r="219" spans="1:21" s="53" customFormat="1" ht="12.75">
      <c r="A219" s="54">
        <v>0</v>
      </c>
      <c r="B219" s="64" t="s">
        <v>286</v>
      </c>
      <c r="C219" s="54">
        <v>108</v>
      </c>
      <c r="D219" s="64" t="s">
        <v>297</v>
      </c>
      <c r="E219" s="54">
        <v>31</v>
      </c>
      <c r="F219" s="54"/>
      <c r="G219" s="54"/>
      <c r="H219" s="65" t="s">
        <v>565</v>
      </c>
      <c r="I219" s="65" t="s">
        <v>566</v>
      </c>
      <c r="J219" s="65"/>
      <c r="K219" s="54">
        <f ca="1">OFFSET(grille!B$2,0,competences!E219,1,1)</f>
        <v>31</v>
      </c>
      <c r="L219" s="54">
        <f ca="1">OFFSET(grille!B$3,0,competences!E219,1,1)</f>
        <v>60</v>
      </c>
      <c r="M219" s="66">
        <f ca="1">OFFSET(grille!B$4,0,competences!E219,1,1)</f>
        <v>90</v>
      </c>
      <c r="N219" s="54">
        <f ca="1">OFFSET(grille!B$5,0,competences!E219,1,1)</f>
        <v>94</v>
      </c>
      <c r="O219" s="54">
        <f ca="1">OFFSET(grille!B$6,0,competences!E219,1,1)</f>
        <v>99</v>
      </c>
      <c r="P219" s="83" t="s">
        <v>442</v>
      </c>
      <c r="Q219" s="178" t="e">
        <f>#REF!+#REF!</f>
        <v>#REF!</v>
      </c>
      <c r="R219"/>
      <c r="U219" s="81"/>
    </row>
    <row r="220" spans="1:21" s="53" customFormat="1" ht="12.75">
      <c r="A220" s="54">
        <v>0</v>
      </c>
      <c r="B220" s="64" t="s">
        <v>325</v>
      </c>
      <c r="C220" s="54">
        <v>109</v>
      </c>
      <c r="D220" s="64" t="s">
        <v>332</v>
      </c>
      <c r="E220" s="54">
        <v>3</v>
      </c>
      <c r="F220" s="54"/>
      <c r="G220" s="54"/>
      <c r="H220" s="65" t="s">
        <v>538</v>
      </c>
      <c r="I220" s="65" t="s">
        <v>538</v>
      </c>
      <c r="J220" s="65"/>
      <c r="K220" s="54">
        <f ca="1">OFFSET(grille!B$2,0,competences!E220,1,1)</f>
        <v>3</v>
      </c>
      <c r="L220" s="54">
        <f ca="1">OFFSET(grille!B$3,0,competences!E220,1,1)</f>
        <v>6</v>
      </c>
      <c r="M220" s="66">
        <f ca="1">OFFSET(grille!B$4,0,competences!E220,1,1)</f>
        <v>10</v>
      </c>
      <c r="N220" s="54">
        <f ca="1">OFFSET(grille!B$5,0,competences!E220,1,1)</f>
        <v>15</v>
      </c>
      <c r="O220" s="54">
        <f ca="1">OFFSET(grille!B$6,0,competences!E220,1,1)</f>
        <v>20</v>
      </c>
      <c r="P220" s="83" t="s">
        <v>502</v>
      </c>
      <c r="Q220" s="178" t="e">
        <f>#REF!+#REF!</f>
        <v>#REF!</v>
      </c>
      <c r="R220"/>
      <c r="U220" s="81"/>
    </row>
    <row r="221" spans="1:21" s="53" customFormat="1" ht="12.75">
      <c r="A221" s="54">
        <v>0</v>
      </c>
      <c r="B221" s="64" t="s">
        <v>205</v>
      </c>
      <c r="C221" s="54">
        <v>110</v>
      </c>
      <c r="D221" s="64" t="s">
        <v>209</v>
      </c>
      <c r="E221" s="54">
        <v>32</v>
      </c>
      <c r="F221" s="54"/>
      <c r="G221" s="54"/>
      <c r="H221" s="65" t="s">
        <v>537</v>
      </c>
      <c r="I221" s="65" t="s">
        <v>538</v>
      </c>
      <c r="J221" s="65"/>
      <c r="K221" s="54">
        <f ca="1">OFFSET(grille!B$2,0,competences!E221,1,1)</f>
        <v>32</v>
      </c>
      <c r="L221" s="54">
        <f ca="1">OFFSET(grille!B$3,0,competences!E221,1,1)</f>
        <v>61</v>
      </c>
      <c r="M221" s="66">
        <f ca="1">OFFSET(grille!B$4,0,competences!E221,1,1)</f>
        <v>90</v>
      </c>
      <c r="N221" s="54">
        <f ca="1">OFFSET(grille!B$5,0,competences!E221,1,1)</f>
        <v>94</v>
      </c>
      <c r="O221" s="54">
        <f ca="1">OFFSET(grille!B$6,0,competences!E221,1,1)</f>
        <v>99</v>
      </c>
      <c r="P221" s="83" t="s">
        <v>481</v>
      </c>
      <c r="Q221" s="178" t="e">
        <f>#REF!+#REF!</f>
        <v>#REF!</v>
      </c>
      <c r="R221" t="s">
        <v>764</v>
      </c>
      <c r="U221" s="81"/>
    </row>
    <row r="222" spans="1:21" s="53" customFormat="1" ht="12.75">
      <c r="A222" s="54">
        <v>0</v>
      </c>
      <c r="B222" s="64" t="s">
        <v>205</v>
      </c>
      <c r="C222" s="54">
        <v>111</v>
      </c>
      <c r="D222" s="367" t="s">
        <v>210</v>
      </c>
      <c r="E222" s="366">
        <f>+G222*2</f>
        <v>34</v>
      </c>
      <c r="F222" s="54"/>
      <c r="G222" s="54">
        <v>17</v>
      </c>
      <c r="H222" s="65" t="s">
        <v>536</v>
      </c>
      <c r="I222" s="65" t="s">
        <v>545</v>
      </c>
      <c r="J222" s="65"/>
      <c r="K222" s="54">
        <f ca="1">OFFSET(grille!B$2,0,competences!E222,1,1)</f>
        <v>34</v>
      </c>
      <c r="L222" s="54">
        <f ca="1">OFFSET(grille!B$3,0,competences!E222,1,1)</f>
        <v>62</v>
      </c>
      <c r="M222" s="66">
        <f ca="1">OFFSET(grille!B$4,0,competences!E222,1,1)</f>
        <v>91</v>
      </c>
      <c r="N222" s="54">
        <f ca="1">OFFSET(grille!B$5,0,competences!E222,1,1)</f>
        <v>95</v>
      </c>
      <c r="O222" s="54">
        <f ca="1">OFFSET(grille!B$6,0,competences!E222,1,1)</f>
        <v>99</v>
      </c>
      <c r="P222" s="83" t="s">
        <v>504</v>
      </c>
      <c r="Q222" s="178" t="e">
        <f>#REF!+#REF!</f>
        <v>#REF!</v>
      </c>
      <c r="R222"/>
      <c r="U222" s="81"/>
    </row>
    <row r="223" spans="1:21" s="53" customFormat="1" ht="12.75">
      <c r="A223" s="54">
        <v>2</v>
      </c>
      <c r="B223" s="64" t="s">
        <v>372</v>
      </c>
      <c r="C223" s="54">
        <v>144</v>
      </c>
      <c r="D223" s="64" t="s">
        <v>378</v>
      </c>
      <c r="E223" s="54">
        <v>8</v>
      </c>
      <c r="F223" s="54"/>
      <c r="G223" s="54"/>
      <c r="H223" s="65" t="s">
        <v>564</v>
      </c>
      <c r="I223" s="65" t="s">
        <v>538</v>
      </c>
      <c r="J223" s="65"/>
      <c r="K223" s="54">
        <f ca="1">OFFSET(grille!B$2,0,competences!E223,1,1)</f>
        <v>8</v>
      </c>
      <c r="L223" s="54">
        <f ca="1">OFFSET(grille!B$3,0,competences!E223,1,1)</f>
        <v>16</v>
      </c>
      <c r="M223" s="66">
        <f ca="1">OFFSET(grille!B$4,0,competences!E223,1,1)</f>
        <v>25</v>
      </c>
      <c r="N223" s="54">
        <f ca="1">OFFSET(grille!B$5,0,competences!E223,1,1)</f>
        <v>35</v>
      </c>
      <c r="O223" s="54">
        <f ca="1">OFFSET(grille!B$6,0,competences!E223,1,1)</f>
        <v>46</v>
      </c>
      <c r="P223" s="83" t="s">
        <v>497</v>
      </c>
      <c r="Q223" s="178" t="e">
        <f>#REF!+#REF!</f>
        <v>#REF!</v>
      </c>
      <c r="R223"/>
      <c r="U223" s="81"/>
    </row>
    <row r="224" spans="1:21" s="53" customFormat="1" ht="12.75">
      <c r="A224" s="54">
        <v>0</v>
      </c>
      <c r="B224" s="64" t="s">
        <v>325</v>
      </c>
      <c r="C224" s="54">
        <v>112</v>
      </c>
      <c r="D224" s="367" t="s">
        <v>333</v>
      </c>
      <c r="E224" s="366">
        <f>+G224*2</f>
        <v>22</v>
      </c>
      <c r="F224" s="54"/>
      <c r="G224" s="54">
        <v>11</v>
      </c>
      <c r="H224" s="65" t="s">
        <v>536</v>
      </c>
      <c r="I224" s="65" t="s">
        <v>566</v>
      </c>
      <c r="J224" s="65"/>
      <c r="K224" s="54">
        <f ca="1">OFFSET(grille!B$2,0,competences!E224,1,1)</f>
        <v>22</v>
      </c>
      <c r="L224" s="54">
        <f ca="1">OFFSET(grille!B$3,0,competences!E224,1,1)</f>
        <v>44</v>
      </c>
      <c r="M224" s="66">
        <f ca="1">OFFSET(grille!B$4,0,competences!E224,1,1)</f>
        <v>66</v>
      </c>
      <c r="N224" s="54">
        <f ca="1">OFFSET(grille!B$5,0,competences!E224,1,1)</f>
        <v>79</v>
      </c>
      <c r="O224" s="54">
        <f ca="1">OFFSET(grille!B$6,0,competences!E224,1,1)</f>
        <v>92</v>
      </c>
      <c r="P224" s="83" t="s">
        <v>505</v>
      </c>
      <c r="Q224" s="178" t="e">
        <f>#REF!+#REF!</f>
        <v>#REF!</v>
      </c>
      <c r="R224"/>
      <c r="U224" s="81"/>
    </row>
    <row r="225" spans="1:21" s="53" customFormat="1" ht="12.75">
      <c r="A225" s="54">
        <v>1</v>
      </c>
      <c r="B225" s="64" t="s">
        <v>325</v>
      </c>
      <c r="C225" s="54">
        <v>139</v>
      </c>
      <c r="D225" s="64" t="s">
        <v>338</v>
      </c>
      <c r="E225" s="54">
        <v>10</v>
      </c>
      <c r="F225" s="54"/>
      <c r="G225" s="54"/>
      <c r="H225" s="65" t="s">
        <v>538</v>
      </c>
      <c r="I225" s="65" t="s">
        <v>565</v>
      </c>
      <c r="J225" s="65"/>
      <c r="K225" s="54">
        <f ca="1">OFFSET(grille!B$2,0,competences!E225,1,1)</f>
        <v>10</v>
      </c>
      <c r="L225" s="54">
        <f ca="1">OFFSET(grille!B$3,0,competences!E225,1,1)</f>
        <v>20</v>
      </c>
      <c r="M225" s="66">
        <f ca="1">OFFSET(grille!B$4,0,competences!E225,1,1)</f>
        <v>31</v>
      </c>
      <c r="N225" s="54">
        <f ca="1">OFFSET(grille!B$5,0,competences!E225,1,1)</f>
        <v>43</v>
      </c>
      <c r="O225" s="54">
        <f ca="1">OFFSET(grille!B$6,0,competences!E225,1,1)</f>
        <v>55</v>
      </c>
      <c r="P225" s="83" t="s">
        <v>445</v>
      </c>
      <c r="Q225" s="178" t="e">
        <f>#REF!+#REF!</f>
        <v>#REF!</v>
      </c>
      <c r="R225"/>
      <c r="U225" s="81"/>
    </row>
    <row r="226" spans="1:21" s="53" customFormat="1" ht="12.75">
      <c r="A226" s="54">
        <v>0</v>
      </c>
      <c r="B226" s="64" t="s">
        <v>251</v>
      </c>
      <c r="C226" s="54">
        <v>113</v>
      </c>
      <c r="D226" s="64" t="s">
        <v>283</v>
      </c>
      <c r="E226" s="54">
        <v>19</v>
      </c>
      <c r="F226" s="54"/>
      <c r="G226" s="54"/>
      <c r="H226" s="65" t="s">
        <v>534</v>
      </c>
      <c r="I226" s="65" t="s">
        <v>540</v>
      </c>
      <c r="J226" s="65"/>
      <c r="K226" s="54">
        <f ca="1">OFFSET(grille!B$2,0,competences!E226,1,1)</f>
        <v>19</v>
      </c>
      <c r="L226" s="54">
        <f ca="1">OFFSET(grille!B$3,0,competences!E226,1,1)</f>
        <v>38</v>
      </c>
      <c r="M226" s="66">
        <f ca="1">OFFSET(grille!B$4,0,competences!E226,1,1)</f>
        <v>57</v>
      </c>
      <c r="N226" s="54">
        <f ca="1">OFFSET(grille!B$5,0,competences!E226,1,1)</f>
        <v>71</v>
      </c>
      <c r="O226" s="54">
        <f ca="1">OFFSET(grille!B$6,0,competences!E226,1,1)</f>
        <v>85</v>
      </c>
      <c r="P226" s="83" t="s">
        <v>493</v>
      </c>
      <c r="Q226" s="178" t="e">
        <f>#REF!+#REF!</f>
        <v>#REF!</v>
      </c>
      <c r="R226"/>
      <c r="U226" s="81"/>
    </row>
    <row r="227" spans="1:21" s="53" customFormat="1" ht="12.75">
      <c r="A227" s="54">
        <v>0</v>
      </c>
      <c r="B227" s="64" t="s">
        <v>251</v>
      </c>
      <c r="C227" s="54">
        <v>114</v>
      </c>
      <c r="D227" s="64" t="s">
        <v>211</v>
      </c>
      <c r="E227" s="54">
        <v>20</v>
      </c>
      <c r="F227" s="54"/>
      <c r="G227" s="54"/>
      <c r="H227" s="65" t="s">
        <v>537</v>
      </c>
      <c r="I227" s="65" t="s">
        <v>564</v>
      </c>
      <c r="J227" s="65"/>
      <c r="K227" s="54">
        <f ca="1">OFFSET(grille!B$2,0,competences!E227,1,1)</f>
        <v>20</v>
      </c>
      <c r="L227" s="54">
        <f ca="1">OFFSET(grille!B$3,0,competences!E227,1,1)</f>
        <v>40</v>
      </c>
      <c r="M227" s="66">
        <f ca="1">OFFSET(grille!B$4,0,competences!E227,1,1)</f>
        <v>60</v>
      </c>
      <c r="N227" s="54">
        <f ca="1">OFFSET(grille!B$5,0,competences!E227,1,1)</f>
        <v>74</v>
      </c>
      <c r="O227" s="54">
        <f ca="1">OFFSET(grille!B$6,0,competences!E227,1,1)</f>
        <v>88</v>
      </c>
      <c r="P227" s="83" t="s">
        <v>506</v>
      </c>
      <c r="Q227" s="178" t="e">
        <f>#REF!+#REF!</f>
        <v>#REF!</v>
      </c>
      <c r="R227"/>
      <c r="U227" s="81"/>
    </row>
    <row r="228" spans="1:21" s="53" customFormat="1" ht="12.75">
      <c r="A228" s="54">
        <v>4</v>
      </c>
      <c r="B228" s="64" t="s">
        <v>372</v>
      </c>
      <c r="C228" s="54">
        <v>192</v>
      </c>
      <c r="D228" s="64" t="s">
        <v>397</v>
      </c>
      <c r="E228" s="54">
        <v>6</v>
      </c>
      <c r="F228" s="54"/>
      <c r="G228" s="54"/>
      <c r="H228" s="65" t="s">
        <v>564</v>
      </c>
      <c r="I228" s="65" t="s">
        <v>537</v>
      </c>
      <c r="J228" s="65"/>
      <c r="K228" s="54">
        <f ca="1">OFFSET(grille!B$2,0,competences!E228,1,1)</f>
        <v>6</v>
      </c>
      <c r="L228" s="54">
        <f ca="1">OFFSET(grille!B$3,0,competences!E228,1,1)</f>
        <v>12</v>
      </c>
      <c r="M228" s="66">
        <f ca="1">OFFSET(grille!B$4,0,competences!E228,1,1)</f>
        <v>19</v>
      </c>
      <c r="N228" s="54">
        <f ca="1">OFFSET(grille!B$5,0,competences!E228,1,1)</f>
        <v>27</v>
      </c>
      <c r="O228" s="54">
        <f ca="1">OFFSET(grille!B$6,0,competences!E228,1,1)</f>
        <v>36</v>
      </c>
      <c r="P228" s="83" t="s">
        <v>517</v>
      </c>
      <c r="Q228" s="178" t="e">
        <f>#REF!+#REF!</f>
        <v>#REF!</v>
      </c>
      <c r="R228"/>
      <c r="U228" s="81"/>
    </row>
    <row r="229" spans="1:21" s="53" customFormat="1" ht="12.75">
      <c r="A229" s="54"/>
      <c r="B229" s="64" t="s">
        <v>680</v>
      </c>
      <c r="C229" s="54"/>
      <c r="D229" s="64" t="s">
        <v>681</v>
      </c>
      <c r="E229" s="54">
        <v>23</v>
      </c>
      <c r="F229" s="54"/>
      <c r="G229" s="54"/>
      <c r="H229" s="342" t="s">
        <v>566</v>
      </c>
      <c r="I229" s="342" t="s">
        <v>544</v>
      </c>
      <c r="J229" s="65"/>
      <c r="K229" s="54">
        <f ca="1">OFFSET(grille!B$2,0,competences!E229,1,1)</f>
        <v>23</v>
      </c>
      <c r="L229" s="54">
        <f ca="1">OFFSET(grille!B$3,0,competences!E229,1,1)</f>
        <v>46</v>
      </c>
      <c r="M229" s="66">
        <f ca="1">OFFSET(grille!B$4,0,competences!E229,1,1)</f>
        <v>69</v>
      </c>
      <c r="N229" s="54">
        <f ca="1">OFFSET(grille!B$5,0,competences!E229,1,1)</f>
        <v>81</v>
      </c>
      <c r="O229" s="54">
        <f ca="1">OFFSET(grille!B$6,0,competences!E229,1,1)</f>
        <v>93</v>
      </c>
      <c r="P229" s="83" t="s">
        <v>40</v>
      </c>
      <c r="Q229" s="178"/>
      <c r="R229"/>
      <c r="U229" s="81"/>
    </row>
    <row r="230" spans="1:21" s="53" customFormat="1" ht="12.75">
      <c r="A230" s="54"/>
      <c r="B230" s="64" t="s">
        <v>680</v>
      </c>
      <c r="C230" s="54"/>
      <c r="D230" s="64" t="s">
        <v>682</v>
      </c>
      <c r="E230" s="54">
        <v>19</v>
      </c>
      <c r="F230" s="54"/>
      <c r="G230" s="54"/>
      <c r="H230" s="342" t="s">
        <v>566</v>
      </c>
      <c r="I230" s="342" t="s">
        <v>544</v>
      </c>
      <c r="J230" s="65"/>
      <c r="K230" s="54">
        <f ca="1">OFFSET(grille!B$2,0,competences!E230,1,1)</f>
        <v>19</v>
      </c>
      <c r="L230" s="54">
        <f ca="1">OFFSET(grille!B$3,0,competences!E230,1,1)</f>
        <v>38</v>
      </c>
      <c r="M230" s="66">
        <f ca="1">OFFSET(grille!B$4,0,competences!E230,1,1)</f>
        <v>57</v>
      </c>
      <c r="N230" s="54">
        <f ca="1">OFFSET(grille!B$5,0,competences!E230,1,1)</f>
        <v>71</v>
      </c>
      <c r="O230" s="54">
        <f ca="1">OFFSET(grille!B$6,0,competences!E230,1,1)</f>
        <v>85</v>
      </c>
      <c r="P230" s="83" t="s">
        <v>40</v>
      </c>
      <c r="Q230" s="178"/>
      <c r="R230"/>
      <c r="U230" s="81"/>
    </row>
    <row r="231" spans="1:21" s="53" customFormat="1" ht="12.75">
      <c r="A231" s="54">
        <v>6</v>
      </c>
      <c r="B231" s="64" t="s">
        <v>372</v>
      </c>
      <c r="C231" s="54">
        <v>213</v>
      </c>
      <c r="D231" s="64" t="s">
        <v>406</v>
      </c>
      <c r="E231" s="54">
        <v>27</v>
      </c>
      <c r="F231" s="54"/>
      <c r="G231" s="54"/>
      <c r="H231" s="65" t="s">
        <v>564</v>
      </c>
      <c r="I231" s="65" t="s">
        <v>537</v>
      </c>
      <c r="J231" s="65"/>
      <c r="K231" s="54">
        <f ca="1">OFFSET(grille!B$2,0,competences!E231,1,1)</f>
        <v>27</v>
      </c>
      <c r="L231" s="54">
        <f ca="1">OFFSET(grille!B$3,0,competences!E231,1,1)</f>
        <v>54</v>
      </c>
      <c r="M231" s="66">
        <f ca="1">OFFSET(grille!B$4,0,competences!E231,1,1)</f>
        <v>81</v>
      </c>
      <c r="N231" s="54">
        <f ca="1">OFFSET(grille!B$5,0,competences!E231,1,1)</f>
        <v>89</v>
      </c>
      <c r="O231" s="54">
        <f ca="1">OFFSET(grille!B$6,0,competences!E231,1,1)</f>
        <v>98</v>
      </c>
      <c r="P231" s="83" t="s">
        <v>517</v>
      </c>
      <c r="Q231" s="178" t="e">
        <f>#REF!+#REF!</f>
        <v>#REF!</v>
      </c>
      <c r="R231" t="s">
        <v>765</v>
      </c>
      <c r="U231" s="81"/>
    </row>
    <row r="232" spans="1:21" s="53" customFormat="1" ht="12.75">
      <c r="A232" s="54">
        <v>4</v>
      </c>
      <c r="B232" s="64" t="s">
        <v>372</v>
      </c>
      <c r="C232" s="54">
        <v>184</v>
      </c>
      <c r="D232" s="64" t="s">
        <v>393</v>
      </c>
      <c r="E232" s="54">
        <v>25</v>
      </c>
      <c r="F232" s="54"/>
      <c r="G232" s="54"/>
      <c r="H232" s="65" t="s">
        <v>564</v>
      </c>
      <c r="I232" s="65" t="s">
        <v>537</v>
      </c>
      <c r="J232" s="65"/>
      <c r="K232" s="54">
        <f ca="1">OFFSET(grille!B$2,0,competences!E232,1,1)</f>
        <v>25</v>
      </c>
      <c r="L232" s="54">
        <f ca="1">OFFSET(grille!B$3,0,competences!E232,1,1)</f>
        <v>50</v>
      </c>
      <c r="M232" s="66">
        <f ca="1">OFFSET(grille!B$4,0,competences!E232,1,1)</f>
        <v>75</v>
      </c>
      <c r="N232" s="54">
        <f ca="1">OFFSET(grille!B$5,0,competences!E232,1,1)</f>
        <v>85</v>
      </c>
      <c r="O232" s="54">
        <f ca="1">OFFSET(grille!B$6,0,competences!E232,1,1)</f>
        <v>96</v>
      </c>
      <c r="P232" s="83" t="s">
        <v>517</v>
      </c>
      <c r="Q232" s="178" t="e">
        <f>#REF!+#REF!</f>
        <v>#REF!</v>
      </c>
      <c r="R232"/>
      <c r="U232" s="81"/>
    </row>
    <row r="233" spans="1:21" s="53" customFormat="1" ht="12.75">
      <c r="A233" s="54">
        <v>0</v>
      </c>
      <c r="B233" s="64" t="s">
        <v>251</v>
      </c>
      <c r="C233" s="54">
        <v>115</v>
      </c>
      <c r="D233" s="64" t="s">
        <v>284</v>
      </c>
      <c r="E233" s="54">
        <v>2</v>
      </c>
      <c r="F233" s="54"/>
      <c r="G233" s="54"/>
      <c r="H233" s="65" t="s">
        <v>534</v>
      </c>
      <c r="I233" s="65" t="s">
        <v>540</v>
      </c>
      <c r="J233" s="65"/>
      <c r="K233" s="54">
        <f ca="1">OFFSET(grille!B$2,0,competences!E233,1,1)</f>
        <v>2</v>
      </c>
      <c r="L233" s="54">
        <f ca="1">OFFSET(grille!B$3,0,competences!E233,1,1)</f>
        <v>4</v>
      </c>
      <c r="M233" s="66">
        <f ca="1">OFFSET(grille!B$4,0,competences!E233,1,1)</f>
        <v>7</v>
      </c>
      <c r="N233" s="54">
        <f ca="1">OFFSET(grille!B$5,0,competences!E233,1,1)</f>
        <v>10</v>
      </c>
      <c r="O233" s="54">
        <f ca="1">OFFSET(grille!B$6,0,competences!E233,1,1)</f>
        <v>14</v>
      </c>
      <c r="P233" s="83" t="s">
        <v>493</v>
      </c>
      <c r="Q233" s="178" t="e">
        <f>(10-#REF!)+(10-#REF!)</f>
        <v>#REF!</v>
      </c>
      <c r="R233"/>
      <c r="U233" s="81"/>
    </row>
    <row r="234" spans="1:18" s="53" customFormat="1" ht="12.75">
      <c r="A234" s="54">
        <v>0</v>
      </c>
      <c r="B234" s="64" t="s">
        <v>205</v>
      </c>
      <c r="C234" s="54">
        <v>116</v>
      </c>
      <c r="D234" s="64" t="s">
        <v>212</v>
      </c>
      <c r="E234" s="54">
        <v>37</v>
      </c>
      <c r="F234" s="54"/>
      <c r="G234" s="54"/>
      <c r="H234" s="65" t="s">
        <v>534</v>
      </c>
      <c r="I234" s="65" t="s">
        <v>545</v>
      </c>
      <c r="J234" s="65"/>
      <c r="K234" s="54">
        <f ca="1">OFFSET(grille!B$2,0,competences!E234,1,1)</f>
        <v>37</v>
      </c>
      <c r="L234" s="54">
        <f ca="1">OFFSET(grille!B$3,0,competences!E234,1,1)</f>
        <v>65</v>
      </c>
      <c r="M234" s="66">
        <f ca="1">OFFSET(grille!B$4,0,competences!E234,1,1)</f>
        <v>93</v>
      </c>
      <c r="N234" s="54">
        <f ca="1">OFFSET(grille!B$5,0,competences!E234,1,1)</f>
        <v>96</v>
      </c>
      <c r="O234" s="54">
        <f ca="1">OFFSET(grille!B$6,0,competences!E234,1,1)</f>
        <v>99</v>
      </c>
      <c r="P234" s="83" t="s">
        <v>507</v>
      </c>
      <c r="Q234" s="179"/>
      <c r="R234"/>
    </row>
    <row r="235" spans="1:18" s="53" customFormat="1" ht="12.75">
      <c r="A235" s="54">
        <v>5</v>
      </c>
      <c r="B235" s="64" t="s">
        <v>286</v>
      </c>
      <c r="C235" s="54">
        <v>211</v>
      </c>
      <c r="D235" s="64" t="s">
        <v>313</v>
      </c>
      <c r="E235" s="54">
        <v>6</v>
      </c>
      <c r="F235" s="54"/>
      <c r="G235" s="54"/>
      <c r="H235" s="65" t="s">
        <v>565</v>
      </c>
      <c r="I235" s="65" t="s">
        <v>566</v>
      </c>
      <c r="J235" s="65"/>
      <c r="K235" s="54">
        <f ca="1">OFFSET(grille!B$2,0,competences!E235,1,1)</f>
        <v>6</v>
      </c>
      <c r="L235" s="54">
        <f ca="1">OFFSET(grille!B$3,0,competences!E235,1,1)</f>
        <v>12</v>
      </c>
      <c r="M235" s="66">
        <f ca="1">OFFSET(grille!B$4,0,competences!E235,1,1)</f>
        <v>19</v>
      </c>
      <c r="N235" s="54">
        <f ca="1">OFFSET(grille!B$5,0,competences!E235,1,1)</f>
        <v>27</v>
      </c>
      <c r="O235" s="54">
        <f ca="1">OFFSET(grille!B$6,0,competences!E235,1,1)</f>
        <v>36</v>
      </c>
      <c r="P235" s="83" t="s">
        <v>442</v>
      </c>
      <c r="Q235" s="179"/>
      <c r="R235"/>
    </row>
    <row r="236" spans="1:18" s="53" customFormat="1" ht="12.75">
      <c r="A236" s="54">
        <v>0</v>
      </c>
      <c r="B236" s="64" t="s">
        <v>286</v>
      </c>
      <c r="C236" s="54">
        <v>117</v>
      </c>
      <c r="D236" s="64" t="s">
        <v>298</v>
      </c>
      <c r="E236" s="54">
        <v>29</v>
      </c>
      <c r="F236" s="54"/>
      <c r="G236" s="54"/>
      <c r="H236" s="65" t="s">
        <v>534</v>
      </c>
      <c r="I236" s="65" t="s">
        <v>564</v>
      </c>
      <c r="J236" s="65"/>
      <c r="K236" s="54">
        <f ca="1">OFFSET(grille!B$2,0,competences!E236,1,1)</f>
        <v>29</v>
      </c>
      <c r="L236" s="54">
        <f ca="1">OFFSET(grille!B$3,0,competences!E236,1,1)</f>
        <v>58</v>
      </c>
      <c r="M236" s="66">
        <f ca="1">OFFSET(grille!B$4,0,competences!E236,1,1)</f>
        <v>87</v>
      </c>
      <c r="N236" s="54">
        <f ca="1">OFFSET(grille!B$5,0,competences!E236,1,1)</f>
        <v>92</v>
      </c>
      <c r="O236" s="54">
        <f ca="1">OFFSET(grille!B$6,0,competences!E236,1,1)</f>
        <v>98</v>
      </c>
      <c r="P236" s="83" t="s">
        <v>444</v>
      </c>
      <c r="Q236" s="179"/>
      <c r="R236" t="s">
        <v>766</v>
      </c>
    </row>
    <row r="237" ht="12.75">
      <c r="Q237" s="12"/>
    </row>
    <row r="238" spans="4:17" ht="12.75">
      <c r="D238" s="181"/>
      <c r="Q238" s="12"/>
    </row>
    <row r="239" ht="12.75">
      <c r="Q239" s="12"/>
    </row>
    <row r="240" ht="12.75">
      <c r="Q240" s="12"/>
    </row>
    <row r="241" ht="12.75">
      <c r="Q241" s="12"/>
    </row>
    <row r="242" ht="12.75">
      <c r="Q242" s="12"/>
    </row>
    <row r="243" ht="12.75">
      <c r="Q243" s="12"/>
    </row>
    <row r="244" ht="12.75">
      <c r="Q244" s="12"/>
    </row>
    <row r="245" ht="12.75">
      <c r="Q245" s="12"/>
    </row>
    <row r="246" ht="12.75">
      <c r="Q246" s="12"/>
    </row>
    <row r="247" ht="12.75">
      <c r="Q247" s="12"/>
    </row>
    <row r="248" ht="12.75">
      <c r="Q248" s="12"/>
    </row>
    <row r="249" ht="12.75">
      <c r="Q249" s="12"/>
    </row>
    <row r="250" ht="12.75">
      <c r="Q250" s="12"/>
    </row>
    <row r="251" ht="12.75">
      <c r="Q251" s="12"/>
    </row>
    <row r="252" ht="12.75">
      <c r="Q252" s="12"/>
    </row>
    <row r="253" ht="12.75">
      <c r="Q253" s="12"/>
    </row>
  </sheetData>
  <sheetProtection/>
  <autoFilter ref="A3:AB236"/>
  <mergeCells count="6">
    <mergeCell ref="M1:M3"/>
    <mergeCell ref="N1:N3"/>
    <mergeCell ref="O1:O3"/>
    <mergeCell ref="H1:J2"/>
    <mergeCell ref="K1:K3"/>
    <mergeCell ref="L1:L3"/>
  </mergeCells>
  <printOptions/>
  <pageMargins left="0.3937007874015748" right="0.3937007874015748" top="0" bottom="0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228"/>
  <sheetViews>
    <sheetView zoomScale="118" zoomScaleNormal="118" workbookViewId="0" topLeftCell="A1">
      <selection activeCell="BI8" sqref="BI8"/>
    </sheetView>
  </sheetViews>
  <sheetFormatPr defaultColWidth="11.421875" defaultRowHeight="12.75"/>
  <cols>
    <col min="1" max="1" width="9.8515625" style="12" bestFit="1" customWidth="1"/>
    <col min="2" max="2" width="2.28125" style="52" customWidth="1"/>
    <col min="3" max="3" width="2.28125" style="12" customWidth="1"/>
    <col min="4" max="6" width="2.28125" style="11" customWidth="1"/>
    <col min="7" max="9" width="2.7109375" style="11" bestFit="1" customWidth="1"/>
    <col min="10" max="11" width="2.7109375" style="11" customWidth="1"/>
    <col min="12" max="61" width="2.7109375" style="11" bestFit="1" customWidth="1"/>
    <col min="62" max="64" width="2.7109375" style="12" customWidth="1"/>
    <col min="65" max="71" width="2.7109375" style="11" customWidth="1"/>
    <col min="72" max="101" width="2.8515625" style="11" customWidth="1"/>
    <col min="102" max="16384" width="11.421875" style="11" customWidth="1"/>
  </cols>
  <sheetData>
    <row r="1" spans="62:64" ht="15" customHeight="1" thickBot="1">
      <c r="BJ1" s="319"/>
      <c r="BK1" s="319"/>
      <c r="BL1" s="319"/>
    </row>
    <row r="2" spans="1:101" ht="12.75">
      <c r="A2" s="91" t="s">
        <v>598</v>
      </c>
      <c r="B2" s="96">
        <v>0</v>
      </c>
      <c r="C2" s="96">
        <v>1</v>
      </c>
      <c r="D2" s="96">
        <v>2</v>
      </c>
      <c r="E2" s="96">
        <v>3</v>
      </c>
      <c r="F2" s="96">
        <v>4</v>
      </c>
      <c r="G2" s="96">
        <v>5</v>
      </c>
      <c r="H2" s="96">
        <v>6</v>
      </c>
      <c r="I2" s="96">
        <v>7</v>
      </c>
      <c r="J2" s="96">
        <v>8</v>
      </c>
      <c r="K2" s="96">
        <v>9</v>
      </c>
      <c r="L2" s="96">
        <v>10</v>
      </c>
      <c r="M2" s="96">
        <v>11</v>
      </c>
      <c r="N2" s="96">
        <v>12</v>
      </c>
      <c r="O2" s="96">
        <v>13</v>
      </c>
      <c r="P2" s="96">
        <v>14</v>
      </c>
      <c r="Q2" s="96">
        <v>15</v>
      </c>
      <c r="R2" s="96">
        <v>16</v>
      </c>
      <c r="S2" s="96">
        <v>17</v>
      </c>
      <c r="T2" s="96">
        <v>18</v>
      </c>
      <c r="U2" s="96">
        <v>19</v>
      </c>
      <c r="V2" s="96">
        <v>20</v>
      </c>
      <c r="W2" s="96">
        <v>21</v>
      </c>
      <c r="X2" s="96">
        <v>22</v>
      </c>
      <c r="Y2" s="96">
        <v>23</v>
      </c>
      <c r="Z2" s="96">
        <v>24</v>
      </c>
      <c r="AA2" s="96">
        <v>25</v>
      </c>
      <c r="AB2" s="96">
        <v>26</v>
      </c>
      <c r="AC2" s="96">
        <v>27</v>
      </c>
      <c r="AD2" s="96">
        <v>28</v>
      </c>
      <c r="AE2" s="96">
        <v>29</v>
      </c>
      <c r="AF2" s="96">
        <v>30</v>
      </c>
      <c r="AG2" s="96">
        <v>31</v>
      </c>
      <c r="AH2" s="96">
        <v>32</v>
      </c>
      <c r="AI2" s="96">
        <v>33</v>
      </c>
      <c r="AJ2" s="96">
        <v>34</v>
      </c>
      <c r="AK2" s="96">
        <v>35</v>
      </c>
      <c r="AL2" s="96">
        <v>36</v>
      </c>
      <c r="AM2" s="96">
        <v>37</v>
      </c>
      <c r="AN2" s="96">
        <v>38</v>
      </c>
      <c r="AO2" s="96">
        <v>39</v>
      </c>
      <c r="AP2" s="96">
        <v>40</v>
      </c>
      <c r="AQ2" s="96">
        <v>41</v>
      </c>
      <c r="AR2" s="96">
        <v>42</v>
      </c>
      <c r="AS2" s="96">
        <v>43</v>
      </c>
      <c r="AT2" s="96">
        <v>44</v>
      </c>
      <c r="AU2" s="96">
        <v>45</v>
      </c>
      <c r="AV2" s="96">
        <v>46</v>
      </c>
      <c r="AW2" s="96">
        <v>47</v>
      </c>
      <c r="AX2" s="96">
        <v>48</v>
      </c>
      <c r="AY2" s="96">
        <v>49</v>
      </c>
      <c r="AZ2" s="96">
        <v>50</v>
      </c>
      <c r="BA2" s="96">
        <v>51</v>
      </c>
      <c r="BB2" s="96">
        <v>52</v>
      </c>
      <c r="BC2" s="96">
        <v>53</v>
      </c>
      <c r="BD2" s="96">
        <v>54</v>
      </c>
      <c r="BE2" s="96">
        <v>55</v>
      </c>
      <c r="BF2" s="96">
        <v>56</v>
      </c>
      <c r="BG2" s="96">
        <v>57</v>
      </c>
      <c r="BH2" s="96">
        <v>58</v>
      </c>
      <c r="BI2" s="96">
        <v>59</v>
      </c>
      <c r="BJ2" s="96">
        <v>60</v>
      </c>
      <c r="BK2" s="96">
        <v>61</v>
      </c>
      <c r="BL2" s="96">
        <v>62</v>
      </c>
      <c r="BM2" s="96">
        <v>63</v>
      </c>
      <c r="BN2" s="96">
        <v>64</v>
      </c>
      <c r="BO2" s="96">
        <v>65</v>
      </c>
      <c r="BP2" s="96">
        <v>66</v>
      </c>
      <c r="BQ2" s="96">
        <v>67</v>
      </c>
      <c r="BR2" s="96">
        <v>68</v>
      </c>
      <c r="BS2" s="97">
        <v>69</v>
      </c>
      <c r="BT2" s="96">
        <v>70</v>
      </c>
      <c r="BU2" s="96">
        <v>71</v>
      </c>
      <c r="BV2" s="96">
        <v>72</v>
      </c>
      <c r="BW2" s="96">
        <v>73</v>
      </c>
      <c r="BX2" s="96">
        <v>74</v>
      </c>
      <c r="BY2" s="96">
        <v>75</v>
      </c>
      <c r="BZ2" s="96">
        <v>76</v>
      </c>
      <c r="CA2" s="96">
        <v>77</v>
      </c>
      <c r="CB2" s="96">
        <v>78</v>
      </c>
      <c r="CC2" s="96">
        <v>79</v>
      </c>
      <c r="CD2" s="96">
        <v>80</v>
      </c>
      <c r="CE2" s="97">
        <v>81</v>
      </c>
      <c r="CF2" s="96">
        <v>82</v>
      </c>
      <c r="CG2" s="96">
        <v>83</v>
      </c>
      <c r="CH2" s="96">
        <v>84</v>
      </c>
      <c r="CI2" s="96">
        <v>85</v>
      </c>
      <c r="CJ2" s="96">
        <v>86</v>
      </c>
      <c r="CK2" s="96">
        <v>87</v>
      </c>
      <c r="CL2" s="96">
        <v>88</v>
      </c>
      <c r="CM2" s="96">
        <v>89</v>
      </c>
      <c r="CN2" s="96">
        <v>90</v>
      </c>
      <c r="CO2" s="96">
        <v>91</v>
      </c>
      <c r="CP2" s="96">
        <v>92</v>
      </c>
      <c r="CQ2" s="97">
        <v>93</v>
      </c>
      <c r="CR2" s="96">
        <v>94</v>
      </c>
      <c r="CS2" s="96">
        <v>95</v>
      </c>
      <c r="CT2" s="96">
        <v>96</v>
      </c>
      <c r="CU2" s="96">
        <v>97</v>
      </c>
      <c r="CV2" s="96">
        <v>98</v>
      </c>
      <c r="CW2" s="96">
        <v>99</v>
      </c>
    </row>
    <row r="3" spans="1:101" ht="12.75">
      <c r="A3" s="98" t="s">
        <v>599</v>
      </c>
      <c r="B3" s="92">
        <v>1</v>
      </c>
      <c r="C3" s="93">
        <v>3</v>
      </c>
      <c r="D3" s="92">
        <v>4</v>
      </c>
      <c r="E3" s="92">
        <v>6</v>
      </c>
      <c r="F3" s="92">
        <v>8</v>
      </c>
      <c r="G3" s="92">
        <v>10</v>
      </c>
      <c r="H3" s="92">
        <v>12</v>
      </c>
      <c r="I3" s="92">
        <v>14</v>
      </c>
      <c r="J3" s="92">
        <v>16</v>
      </c>
      <c r="K3" s="92">
        <v>18</v>
      </c>
      <c r="L3" s="92">
        <v>20</v>
      </c>
      <c r="M3" s="92">
        <v>22</v>
      </c>
      <c r="N3" s="92">
        <v>24</v>
      </c>
      <c r="O3" s="92">
        <v>26</v>
      </c>
      <c r="P3" s="92">
        <v>28</v>
      </c>
      <c r="Q3" s="92">
        <v>30</v>
      </c>
      <c r="R3" s="92">
        <v>32</v>
      </c>
      <c r="S3" s="92">
        <v>34</v>
      </c>
      <c r="T3" s="92">
        <v>36</v>
      </c>
      <c r="U3" s="92">
        <v>38</v>
      </c>
      <c r="V3" s="92">
        <v>40</v>
      </c>
      <c r="W3" s="92">
        <v>42</v>
      </c>
      <c r="X3" s="92">
        <v>44</v>
      </c>
      <c r="Y3" s="92">
        <v>46</v>
      </c>
      <c r="Z3" s="92">
        <v>48</v>
      </c>
      <c r="AA3" s="92">
        <v>50</v>
      </c>
      <c r="AB3" s="92">
        <v>52</v>
      </c>
      <c r="AC3" s="92">
        <v>54</v>
      </c>
      <c r="AD3" s="92">
        <v>56</v>
      </c>
      <c r="AE3" s="92">
        <v>58</v>
      </c>
      <c r="AF3" s="92">
        <v>60</v>
      </c>
      <c r="AG3" s="92">
        <v>60</v>
      </c>
      <c r="AH3" s="92">
        <v>61</v>
      </c>
      <c r="AI3" s="92">
        <v>62</v>
      </c>
      <c r="AJ3" s="92">
        <v>62</v>
      </c>
      <c r="AK3" s="92">
        <v>63</v>
      </c>
      <c r="AL3" s="92">
        <v>64</v>
      </c>
      <c r="AM3" s="92">
        <v>65</v>
      </c>
      <c r="AN3" s="92">
        <v>65</v>
      </c>
      <c r="AO3" s="92">
        <v>66</v>
      </c>
      <c r="AP3" s="92">
        <v>67</v>
      </c>
      <c r="AQ3" s="92">
        <v>67</v>
      </c>
      <c r="AR3" s="92">
        <v>68</v>
      </c>
      <c r="AS3" s="92">
        <v>69</v>
      </c>
      <c r="AT3" s="92">
        <v>70</v>
      </c>
      <c r="AU3" s="92">
        <v>70</v>
      </c>
      <c r="AV3" s="92">
        <v>71</v>
      </c>
      <c r="AW3" s="92">
        <v>72</v>
      </c>
      <c r="AX3" s="92">
        <v>73</v>
      </c>
      <c r="AY3" s="92">
        <v>73</v>
      </c>
      <c r="AZ3" s="92">
        <v>74</v>
      </c>
      <c r="BA3" s="92">
        <v>74</v>
      </c>
      <c r="BB3" s="92">
        <v>74</v>
      </c>
      <c r="BC3" s="92">
        <v>74</v>
      </c>
      <c r="BD3" s="92">
        <v>74</v>
      </c>
      <c r="BE3" s="92">
        <v>74</v>
      </c>
      <c r="BF3" s="92">
        <v>74</v>
      </c>
      <c r="BG3" s="92">
        <v>74</v>
      </c>
      <c r="BH3" s="92">
        <v>74</v>
      </c>
      <c r="BI3" s="92">
        <v>74</v>
      </c>
      <c r="BJ3" s="92">
        <v>74</v>
      </c>
      <c r="BK3" s="92">
        <v>74</v>
      </c>
      <c r="BL3" s="92">
        <v>74</v>
      </c>
      <c r="BM3" s="92">
        <v>74</v>
      </c>
      <c r="BN3" s="92">
        <v>74</v>
      </c>
      <c r="BO3" s="92">
        <v>74</v>
      </c>
      <c r="BP3" s="92">
        <v>74</v>
      </c>
      <c r="BQ3" s="92">
        <v>74</v>
      </c>
      <c r="BR3" s="92">
        <v>74</v>
      </c>
      <c r="BS3" s="95">
        <v>74</v>
      </c>
      <c r="BT3" s="92">
        <v>74</v>
      </c>
      <c r="BU3" s="92">
        <v>74</v>
      </c>
      <c r="BV3" s="92">
        <v>74</v>
      </c>
      <c r="BW3" s="92">
        <v>74</v>
      </c>
      <c r="BX3" s="92">
        <v>74</v>
      </c>
      <c r="BY3" s="92">
        <v>74</v>
      </c>
      <c r="BZ3" s="92">
        <v>74</v>
      </c>
      <c r="CA3" s="92">
        <v>74</v>
      </c>
      <c r="CB3" s="92">
        <v>74</v>
      </c>
      <c r="CC3" s="92">
        <v>74</v>
      </c>
      <c r="CD3" s="92">
        <v>74</v>
      </c>
      <c r="CE3" s="95">
        <v>74</v>
      </c>
      <c r="CF3" s="92">
        <v>74</v>
      </c>
      <c r="CG3" s="92">
        <v>74</v>
      </c>
      <c r="CH3" s="92">
        <v>74</v>
      </c>
      <c r="CI3" s="92">
        <v>74</v>
      </c>
      <c r="CJ3" s="92">
        <v>74</v>
      </c>
      <c r="CK3" s="92">
        <v>74</v>
      </c>
      <c r="CL3" s="92">
        <v>74</v>
      </c>
      <c r="CM3" s="92">
        <v>74</v>
      </c>
      <c r="CN3" s="92">
        <v>74</v>
      </c>
      <c r="CO3" s="92">
        <v>74</v>
      </c>
      <c r="CP3" s="92">
        <v>74</v>
      </c>
      <c r="CQ3" s="95">
        <v>74</v>
      </c>
      <c r="CR3" s="92">
        <v>74</v>
      </c>
      <c r="CS3" s="92">
        <v>74</v>
      </c>
      <c r="CT3" s="92">
        <v>74</v>
      </c>
      <c r="CU3" s="92">
        <v>74</v>
      </c>
      <c r="CV3" s="92">
        <v>74</v>
      </c>
      <c r="CW3" s="92">
        <v>74</v>
      </c>
    </row>
    <row r="4" spans="1:101" s="61" customFormat="1" ht="12.75">
      <c r="A4" s="98" t="s">
        <v>600</v>
      </c>
      <c r="B4" s="92">
        <v>2</v>
      </c>
      <c r="C4" s="92">
        <v>5</v>
      </c>
      <c r="D4" s="92">
        <v>7</v>
      </c>
      <c r="E4" s="92">
        <v>10</v>
      </c>
      <c r="F4" s="92">
        <v>13</v>
      </c>
      <c r="G4" s="92">
        <v>16</v>
      </c>
      <c r="H4" s="92">
        <v>19</v>
      </c>
      <c r="I4" s="92">
        <v>22</v>
      </c>
      <c r="J4" s="92">
        <v>25</v>
      </c>
      <c r="K4" s="92">
        <v>28</v>
      </c>
      <c r="L4" s="92">
        <v>31</v>
      </c>
      <c r="M4" s="92">
        <v>34</v>
      </c>
      <c r="N4" s="92">
        <v>37</v>
      </c>
      <c r="O4" s="92">
        <v>40</v>
      </c>
      <c r="P4" s="92">
        <v>43</v>
      </c>
      <c r="Q4" s="92">
        <v>46</v>
      </c>
      <c r="R4" s="92">
        <v>48</v>
      </c>
      <c r="S4" s="92">
        <v>51</v>
      </c>
      <c r="T4" s="92">
        <v>54</v>
      </c>
      <c r="U4" s="92">
        <v>57</v>
      </c>
      <c r="V4" s="92">
        <v>60</v>
      </c>
      <c r="W4" s="92">
        <v>63</v>
      </c>
      <c r="X4" s="92">
        <v>66</v>
      </c>
      <c r="Y4" s="92">
        <v>69</v>
      </c>
      <c r="Z4" s="92">
        <v>72</v>
      </c>
      <c r="AA4" s="92">
        <v>75</v>
      </c>
      <c r="AB4" s="92">
        <v>78</v>
      </c>
      <c r="AC4" s="92">
        <v>81</v>
      </c>
      <c r="AD4" s="92">
        <v>84</v>
      </c>
      <c r="AE4" s="92">
        <v>87</v>
      </c>
      <c r="AF4" s="92">
        <v>90</v>
      </c>
      <c r="AG4" s="92">
        <v>90</v>
      </c>
      <c r="AH4" s="92">
        <v>90</v>
      </c>
      <c r="AI4" s="92">
        <v>91</v>
      </c>
      <c r="AJ4" s="92">
        <v>91</v>
      </c>
      <c r="AK4" s="92">
        <v>92</v>
      </c>
      <c r="AL4" s="92">
        <v>92</v>
      </c>
      <c r="AM4" s="92">
        <v>93</v>
      </c>
      <c r="AN4" s="92">
        <v>93</v>
      </c>
      <c r="AO4" s="92">
        <v>94</v>
      </c>
      <c r="AP4" s="92">
        <v>94</v>
      </c>
      <c r="AQ4" s="92">
        <v>94</v>
      </c>
      <c r="AR4" s="92">
        <v>95</v>
      </c>
      <c r="AS4" s="92">
        <v>95</v>
      </c>
      <c r="AT4" s="92">
        <v>96</v>
      </c>
      <c r="AU4" s="92">
        <v>96</v>
      </c>
      <c r="AV4" s="92">
        <v>97</v>
      </c>
      <c r="AW4" s="92">
        <v>97</v>
      </c>
      <c r="AX4" s="92">
        <v>98</v>
      </c>
      <c r="AY4" s="92">
        <v>98</v>
      </c>
      <c r="AZ4" s="92">
        <v>99</v>
      </c>
      <c r="BA4" s="92">
        <v>99</v>
      </c>
      <c r="BB4" s="92">
        <v>99</v>
      </c>
      <c r="BC4" s="92">
        <v>99</v>
      </c>
      <c r="BD4" s="92">
        <v>99</v>
      </c>
      <c r="BE4" s="92">
        <v>99</v>
      </c>
      <c r="BF4" s="92">
        <v>99</v>
      </c>
      <c r="BG4" s="92">
        <v>99</v>
      </c>
      <c r="BH4" s="92">
        <v>99</v>
      </c>
      <c r="BI4" s="92">
        <v>99</v>
      </c>
      <c r="BJ4" s="92">
        <v>99</v>
      </c>
      <c r="BK4" s="92">
        <v>99</v>
      </c>
      <c r="BL4" s="92">
        <v>99</v>
      </c>
      <c r="BM4" s="92">
        <v>99</v>
      </c>
      <c r="BN4" s="92">
        <v>99</v>
      </c>
      <c r="BO4" s="92">
        <v>99</v>
      </c>
      <c r="BP4" s="92">
        <v>99</v>
      </c>
      <c r="BQ4" s="92">
        <v>99</v>
      </c>
      <c r="BR4" s="92">
        <v>99</v>
      </c>
      <c r="BS4" s="95">
        <v>99</v>
      </c>
      <c r="BT4" s="92">
        <v>99</v>
      </c>
      <c r="BU4" s="92">
        <v>99</v>
      </c>
      <c r="BV4" s="92">
        <v>99</v>
      </c>
      <c r="BW4" s="92">
        <v>99</v>
      </c>
      <c r="BX4" s="92">
        <v>99</v>
      </c>
      <c r="BY4" s="92">
        <v>99</v>
      </c>
      <c r="BZ4" s="92">
        <v>99</v>
      </c>
      <c r="CA4" s="92">
        <v>99</v>
      </c>
      <c r="CB4" s="92">
        <v>99</v>
      </c>
      <c r="CC4" s="92">
        <v>99</v>
      </c>
      <c r="CD4" s="92">
        <v>99</v>
      </c>
      <c r="CE4" s="95">
        <v>99</v>
      </c>
      <c r="CF4" s="92">
        <v>99</v>
      </c>
      <c r="CG4" s="92">
        <v>99</v>
      </c>
      <c r="CH4" s="92">
        <v>99</v>
      </c>
      <c r="CI4" s="92">
        <v>99</v>
      </c>
      <c r="CJ4" s="92">
        <v>99</v>
      </c>
      <c r="CK4" s="92">
        <v>99</v>
      </c>
      <c r="CL4" s="92">
        <v>99</v>
      </c>
      <c r="CM4" s="92">
        <v>99</v>
      </c>
      <c r="CN4" s="92">
        <v>99</v>
      </c>
      <c r="CO4" s="92">
        <v>99</v>
      </c>
      <c r="CP4" s="92">
        <v>99</v>
      </c>
      <c r="CQ4" s="95">
        <v>99</v>
      </c>
      <c r="CR4" s="92">
        <v>99</v>
      </c>
      <c r="CS4" s="92">
        <v>99</v>
      </c>
      <c r="CT4" s="92">
        <v>99</v>
      </c>
      <c r="CU4" s="92">
        <v>99</v>
      </c>
      <c r="CV4" s="92">
        <v>99</v>
      </c>
      <c r="CW4" s="92">
        <v>99</v>
      </c>
    </row>
    <row r="5" spans="1:101" s="61" customFormat="1" ht="12.75">
      <c r="A5" s="98" t="s">
        <v>601</v>
      </c>
      <c r="B5" s="92">
        <v>3</v>
      </c>
      <c r="C5" s="92">
        <v>6</v>
      </c>
      <c r="D5" s="92">
        <v>10</v>
      </c>
      <c r="E5" s="92">
        <v>15</v>
      </c>
      <c r="F5" s="92">
        <v>19</v>
      </c>
      <c r="G5" s="92">
        <v>23</v>
      </c>
      <c r="H5" s="92">
        <v>27</v>
      </c>
      <c r="I5" s="92">
        <v>31</v>
      </c>
      <c r="J5" s="92">
        <v>35</v>
      </c>
      <c r="K5" s="92">
        <v>39</v>
      </c>
      <c r="L5" s="92">
        <v>43</v>
      </c>
      <c r="M5" s="92">
        <v>46</v>
      </c>
      <c r="N5" s="92">
        <v>50</v>
      </c>
      <c r="O5" s="92">
        <v>53</v>
      </c>
      <c r="P5" s="92">
        <v>57</v>
      </c>
      <c r="Q5" s="92">
        <v>60</v>
      </c>
      <c r="R5" s="92">
        <v>62</v>
      </c>
      <c r="S5" s="92">
        <v>65</v>
      </c>
      <c r="T5" s="92">
        <v>68</v>
      </c>
      <c r="U5" s="92">
        <v>71</v>
      </c>
      <c r="V5" s="92">
        <v>74</v>
      </c>
      <c r="W5" s="92">
        <v>76</v>
      </c>
      <c r="X5" s="92">
        <v>79</v>
      </c>
      <c r="Y5" s="92">
        <v>81</v>
      </c>
      <c r="Z5" s="92">
        <v>83</v>
      </c>
      <c r="AA5" s="92">
        <v>85</v>
      </c>
      <c r="AB5" s="92">
        <v>87</v>
      </c>
      <c r="AC5" s="92">
        <v>89</v>
      </c>
      <c r="AD5" s="92">
        <v>91</v>
      </c>
      <c r="AE5" s="92">
        <v>92</v>
      </c>
      <c r="AF5" s="92">
        <v>94</v>
      </c>
      <c r="AG5" s="92">
        <v>94</v>
      </c>
      <c r="AH5" s="92">
        <v>94</v>
      </c>
      <c r="AI5" s="92">
        <v>95</v>
      </c>
      <c r="AJ5" s="92">
        <v>95</v>
      </c>
      <c r="AK5" s="92">
        <v>95</v>
      </c>
      <c r="AL5" s="92">
        <v>95</v>
      </c>
      <c r="AM5" s="92">
        <v>96</v>
      </c>
      <c r="AN5" s="92">
        <v>96</v>
      </c>
      <c r="AO5" s="92">
        <v>96</v>
      </c>
      <c r="AP5" s="92">
        <v>96</v>
      </c>
      <c r="AQ5" s="92">
        <v>96</v>
      </c>
      <c r="AR5" s="92">
        <v>97</v>
      </c>
      <c r="AS5" s="92">
        <v>97</v>
      </c>
      <c r="AT5" s="92">
        <v>97</v>
      </c>
      <c r="AU5" s="92">
        <v>97</v>
      </c>
      <c r="AV5" s="92">
        <v>98</v>
      </c>
      <c r="AW5" s="92">
        <v>98</v>
      </c>
      <c r="AX5" s="92">
        <v>98</v>
      </c>
      <c r="AY5" s="92">
        <v>98</v>
      </c>
      <c r="AZ5" s="92">
        <v>99</v>
      </c>
      <c r="BA5" s="92">
        <v>99</v>
      </c>
      <c r="BB5" s="92">
        <v>99</v>
      </c>
      <c r="BC5" s="92">
        <v>99</v>
      </c>
      <c r="BD5" s="92">
        <v>99</v>
      </c>
      <c r="BE5" s="92">
        <v>99</v>
      </c>
      <c r="BF5" s="92">
        <v>99</v>
      </c>
      <c r="BG5" s="92">
        <v>99</v>
      </c>
      <c r="BH5" s="92">
        <v>99</v>
      </c>
      <c r="BI5" s="92">
        <v>99</v>
      </c>
      <c r="BJ5" s="92">
        <v>99</v>
      </c>
      <c r="BK5" s="92">
        <v>99</v>
      </c>
      <c r="BL5" s="92">
        <v>99</v>
      </c>
      <c r="BM5" s="92">
        <v>99</v>
      </c>
      <c r="BN5" s="92">
        <v>99</v>
      </c>
      <c r="BO5" s="92">
        <v>99</v>
      </c>
      <c r="BP5" s="92">
        <v>99</v>
      </c>
      <c r="BQ5" s="92">
        <v>99</v>
      </c>
      <c r="BR5" s="92">
        <v>99</v>
      </c>
      <c r="BS5" s="95">
        <v>99</v>
      </c>
      <c r="BT5" s="92">
        <v>99</v>
      </c>
      <c r="BU5" s="92">
        <v>99</v>
      </c>
      <c r="BV5" s="92">
        <v>99</v>
      </c>
      <c r="BW5" s="92">
        <v>99</v>
      </c>
      <c r="BX5" s="92">
        <v>99</v>
      </c>
      <c r="BY5" s="92">
        <v>99</v>
      </c>
      <c r="BZ5" s="92">
        <v>99</v>
      </c>
      <c r="CA5" s="92">
        <v>99</v>
      </c>
      <c r="CB5" s="92">
        <v>99</v>
      </c>
      <c r="CC5" s="92">
        <v>99</v>
      </c>
      <c r="CD5" s="92">
        <v>99</v>
      </c>
      <c r="CE5" s="95">
        <v>99</v>
      </c>
      <c r="CF5" s="92">
        <v>99</v>
      </c>
      <c r="CG5" s="92">
        <v>99</v>
      </c>
      <c r="CH5" s="92">
        <v>99</v>
      </c>
      <c r="CI5" s="92">
        <v>99</v>
      </c>
      <c r="CJ5" s="92">
        <v>99</v>
      </c>
      <c r="CK5" s="92">
        <v>99</v>
      </c>
      <c r="CL5" s="92">
        <v>99</v>
      </c>
      <c r="CM5" s="92">
        <v>99</v>
      </c>
      <c r="CN5" s="92">
        <v>99</v>
      </c>
      <c r="CO5" s="92">
        <v>99</v>
      </c>
      <c r="CP5" s="92">
        <v>99</v>
      </c>
      <c r="CQ5" s="95">
        <v>99</v>
      </c>
      <c r="CR5" s="92">
        <v>99</v>
      </c>
      <c r="CS5" s="92">
        <v>99</v>
      </c>
      <c r="CT5" s="92">
        <v>99</v>
      </c>
      <c r="CU5" s="92">
        <v>99</v>
      </c>
      <c r="CV5" s="92">
        <v>99</v>
      </c>
      <c r="CW5" s="92">
        <v>99</v>
      </c>
    </row>
    <row r="6" spans="1:101" s="61" customFormat="1" ht="13.5" thickBot="1">
      <c r="A6" s="99" t="s">
        <v>602</v>
      </c>
      <c r="B6" s="94">
        <v>4</v>
      </c>
      <c r="C6" s="94">
        <v>8</v>
      </c>
      <c r="D6" s="94">
        <v>14</v>
      </c>
      <c r="E6" s="94">
        <v>20</v>
      </c>
      <c r="F6" s="94">
        <v>25</v>
      </c>
      <c r="G6" s="94">
        <v>31</v>
      </c>
      <c r="H6" s="94">
        <v>36</v>
      </c>
      <c r="I6" s="94">
        <v>41</v>
      </c>
      <c r="J6" s="94">
        <v>46</v>
      </c>
      <c r="K6" s="94">
        <v>51</v>
      </c>
      <c r="L6" s="94">
        <v>55</v>
      </c>
      <c r="M6" s="94">
        <v>59</v>
      </c>
      <c r="N6" s="94">
        <v>63</v>
      </c>
      <c r="O6" s="94">
        <v>67</v>
      </c>
      <c r="P6" s="94">
        <v>71</v>
      </c>
      <c r="Q6" s="94">
        <v>74</v>
      </c>
      <c r="R6" s="94">
        <v>77</v>
      </c>
      <c r="S6" s="94">
        <v>80</v>
      </c>
      <c r="T6" s="94">
        <v>83</v>
      </c>
      <c r="U6" s="94">
        <v>85</v>
      </c>
      <c r="V6" s="94">
        <v>88</v>
      </c>
      <c r="W6" s="94">
        <v>90</v>
      </c>
      <c r="X6" s="94">
        <v>92</v>
      </c>
      <c r="Y6" s="94">
        <v>93</v>
      </c>
      <c r="Z6" s="94">
        <v>95</v>
      </c>
      <c r="AA6" s="94">
        <v>96</v>
      </c>
      <c r="AB6" s="94">
        <v>97</v>
      </c>
      <c r="AC6" s="94">
        <v>98</v>
      </c>
      <c r="AD6" s="94">
        <v>98</v>
      </c>
      <c r="AE6" s="94">
        <v>98</v>
      </c>
      <c r="AF6" s="94">
        <v>99</v>
      </c>
      <c r="AG6" s="94">
        <v>99</v>
      </c>
      <c r="AH6" s="94">
        <v>99</v>
      </c>
      <c r="AI6" s="94">
        <v>99</v>
      </c>
      <c r="AJ6" s="94">
        <v>99</v>
      </c>
      <c r="AK6" s="94">
        <v>99</v>
      </c>
      <c r="AL6" s="94">
        <v>99</v>
      </c>
      <c r="AM6" s="94">
        <v>99</v>
      </c>
      <c r="AN6" s="94">
        <v>99</v>
      </c>
      <c r="AO6" s="94">
        <v>99</v>
      </c>
      <c r="AP6" s="94">
        <v>99</v>
      </c>
      <c r="AQ6" s="94">
        <v>99</v>
      </c>
      <c r="AR6" s="94">
        <v>99</v>
      </c>
      <c r="AS6" s="94">
        <v>99</v>
      </c>
      <c r="AT6" s="94">
        <v>99</v>
      </c>
      <c r="AU6" s="94">
        <v>99</v>
      </c>
      <c r="AV6" s="94">
        <v>99</v>
      </c>
      <c r="AW6" s="94">
        <v>99</v>
      </c>
      <c r="AX6" s="94">
        <v>99</v>
      </c>
      <c r="AY6" s="94">
        <v>99</v>
      </c>
      <c r="AZ6" s="94">
        <v>99</v>
      </c>
      <c r="BA6" s="94">
        <v>99</v>
      </c>
      <c r="BB6" s="94">
        <v>99</v>
      </c>
      <c r="BC6" s="94">
        <v>99</v>
      </c>
      <c r="BD6" s="94">
        <v>99</v>
      </c>
      <c r="BE6" s="94">
        <v>99</v>
      </c>
      <c r="BF6" s="94">
        <v>99</v>
      </c>
      <c r="BG6" s="94">
        <v>99</v>
      </c>
      <c r="BH6" s="94">
        <v>99</v>
      </c>
      <c r="BI6" s="94">
        <v>99</v>
      </c>
      <c r="BJ6" s="94">
        <v>99</v>
      </c>
      <c r="BK6" s="94">
        <v>99</v>
      </c>
      <c r="BL6" s="94">
        <v>99</v>
      </c>
      <c r="BM6" s="94">
        <v>99</v>
      </c>
      <c r="BN6" s="94">
        <v>99</v>
      </c>
      <c r="BO6" s="94">
        <v>99</v>
      </c>
      <c r="BP6" s="94">
        <v>99</v>
      </c>
      <c r="BQ6" s="94">
        <v>99</v>
      </c>
      <c r="BR6" s="94">
        <v>99</v>
      </c>
      <c r="BS6" s="100">
        <v>99</v>
      </c>
      <c r="BT6" s="94">
        <v>99</v>
      </c>
      <c r="BU6" s="94">
        <v>99</v>
      </c>
      <c r="BV6" s="94">
        <v>99</v>
      </c>
      <c r="BW6" s="94">
        <v>99</v>
      </c>
      <c r="BX6" s="94">
        <v>99</v>
      </c>
      <c r="BY6" s="94">
        <v>99</v>
      </c>
      <c r="BZ6" s="94">
        <v>99</v>
      </c>
      <c r="CA6" s="94">
        <v>99</v>
      </c>
      <c r="CB6" s="94">
        <v>99</v>
      </c>
      <c r="CC6" s="94">
        <v>99</v>
      </c>
      <c r="CD6" s="94">
        <v>99</v>
      </c>
      <c r="CE6" s="100">
        <v>99</v>
      </c>
      <c r="CF6" s="94">
        <v>99</v>
      </c>
      <c r="CG6" s="94">
        <v>99</v>
      </c>
      <c r="CH6" s="94">
        <v>99</v>
      </c>
      <c r="CI6" s="94">
        <v>99</v>
      </c>
      <c r="CJ6" s="94">
        <v>99</v>
      </c>
      <c r="CK6" s="94">
        <v>99</v>
      </c>
      <c r="CL6" s="94">
        <v>99</v>
      </c>
      <c r="CM6" s="94">
        <v>99</v>
      </c>
      <c r="CN6" s="94">
        <v>99</v>
      </c>
      <c r="CO6" s="94">
        <v>99</v>
      </c>
      <c r="CP6" s="94">
        <v>99</v>
      </c>
      <c r="CQ6" s="100">
        <v>99</v>
      </c>
      <c r="CR6" s="94">
        <v>99</v>
      </c>
      <c r="CS6" s="94">
        <v>99</v>
      </c>
      <c r="CT6" s="94">
        <v>99</v>
      </c>
      <c r="CU6" s="94">
        <v>99</v>
      </c>
      <c r="CV6" s="94">
        <v>99</v>
      </c>
      <c r="CW6" s="94">
        <v>99</v>
      </c>
    </row>
    <row r="7" spans="1:64" s="61" customFormat="1" ht="12.75">
      <c r="A7" s="83"/>
      <c r="B7" s="83"/>
      <c r="C7" s="85"/>
      <c r="G7" s="86"/>
      <c r="BJ7" s="84"/>
      <c r="BK7" s="84"/>
      <c r="BL7" s="84"/>
    </row>
    <row r="8" spans="1:64" s="61" customFormat="1" ht="12.75">
      <c r="A8" s="83"/>
      <c r="B8" s="83"/>
      <c r="C8" s="85"/>
      <c r="G8" s="86"/>
      <c r="BJ8" s="84"/>
      <c r="BK8" s="84"/>
      <c r="BL8" s="84"/>
    </row>
    <row r="9" spans="1:64" s="61" customFormat="1" ht="12.75">
      <c r="A9" s="83"/>
      <c r="B9" s="83"/>
      <c r="C9" s="85"/>
      <c r="G9" s="86"/>
      <c r="BJ9" s="84"/>
      <c r="BK9" s="84"/>
      <c r="BL9" s="84"/>
    </row>
    <row r="10" spans="1:64" s="61" customFormat="1" ht="12.75">
      <c r="A10" s="83"/>
      <c r="B10" s="83"/>
      <c r="C10" s="85"/>
      <c r="G10" s="86"/>
      <c r="BJ10" s="84"/>
      <c r="BK10" s="84"/>
      <c r="BL10" s="84"/>
    </row>
    <row r="11" spans="1:64" s="61" customFormat="1" ht="12.75">
      <c r="A11" s="83"/>
      <c r="B11" s="83"/>
      <c r="C11" s="85"/>
      <c r="G11" s="86"/>
      <c r="BJ11" s="84"/>
      <c r="BK11" s="84"/>
      <c r="BL11" s="84"/>
    </row>
    <row r="12" spans="1:64" s="61" customFormat="1" ht="12.75">
      <c r="A12" s="83"/>
      <c r="B12" s="83"/>
      <c r="C12" s="85"/>
      <c r="G12" s="86"/>
      <c r="BJ12" s="84"/>
      <c r="BK12" s="84"/>
      <c r="BL12" s="84"/>
    </row>
    <row r="13" spans="1:64" s="61" customFormat="1" ht="12.75">
      <c r="A13" s="83"/>
      <c r="B13" s="83"/>
      <c r="C13" s="85"/>
      <c r="D13" s="87"/>
      <c r="G13" s="86"/>
      <c r="I13" s="87"/>
      <c r="L13" s="87"/>
      <c r="M13" s="87"/>
      <c r="N13" s="87"/>
      <c r="BJ13" s="84"/>
      <c r="BK13" s="84"/>
      <c r="BL13" s="84"/>
    </row>
    <row r="14" spans="1:64" s="61" customFormat="1" ht="12.75">
      <c r="A14" s="83"/>
      <c r="B14" s="83"/>
      <c r="C14" s="85"/>
      <c r="G14" s="86"/>
      <c r="BJ14" s="84"/>
      <c r="BK14" s="84"/>
      <c r="BL14" s="84"/>
    </row>
    <row r="15" spans="1:64" s="61" customFormat="1" ht="12.75">
      <c r="A15" s="83"/>
      <c r="B15" s="83"/>
      <c r="C15" s="85"/>
      <c r="G15" s="86"/>
      <c r="BJ15" s="84"/>
      <c r="BK15" s="84"/>
      <c r="BL15" s="84"/>
    </row>
    <row r="16" spans="1:64" s="61" customFormat="1" ht="12.75">
      <c r="A16" s="83"/>
      <c r="B16" s="83"/>
      <c r="C16" s="85"/>
      <c r="G16" s="86"/>
      <c r="BJ16" s="84"/>
      <c r="BK16" s="84"/>
      <c r="BL16" s="84"/>
    </row>
    <row r="17" spans="1:64" s="61" customFormat="1" ht="12.75">
      <c r="A17" s="83"/>
      <c r="B17" s="83"/>
      <c r="C17" s="85"/>
      <c r="G17" s="86"/>
      <c r="BJ17" s="84"/>
      <c r="BK17" s="84"/>
      <c r="BL17" s="84"/>
    </row>
    <row r="18" spans="1:64" s="61" customFormat="1" ht="12.75">
      <c r="A18" s="83"/>
      <c r="B18" s="410"/>
      <c r="C18" s="410"/>
      <c r="G18" s="86"/>
      <c r="BJ18" s="84"/>
      <c r="BK18" s="84"/>
      <c r="BL18" s="84"/>
    </row>
    <row r="19" spans="1:64" s="61" customFormat="1" ht="12.75">
      <c r="A19" s="83"/>
      <c r="B19" s="410"/>
      <c r="C19" s="410"/>
      <c r="G19" s="86"/>
      <c r="BJ19" s="84"/>
      <c r="BK19" s="84"/>
      <c r="BL19" s="84"/>
    </row>
    <row r="20" spans="1:64" s="61" customFormat="1" ht="12.75">
      <c r="A20" s="83"/>
      <c r="B20" s="410"/>
      <c r="C20" s="410"/>
      <c r="G20" s="86"/>
      <c r="BJ20" s="84"/>
      <c r="BK20" s="84"/>
      <c r="BL20" s="84"/>
    </row>
    <row r="21" spans="1:64" s="61" customFormat="1" ht="12.75">
      <c r="A21" s="83"/>
      <c r="B21" s="410"/>
      <c r="C21" s="410"/>
      <c r="G21" s="86"/>
      <c r="BJ21" s="84"/>
      <c r="BK21" s="84"/>
      <c r="BL21" s="84"/>
    </row>
    <row r="22" spans="1:64" s="61" customFormat="1" ht="12.75">
      <c r="A22" s="83"/>
      <c r="B22" s="410"/>
      <c r="C22" s="410"/>
      <c r="G22" s="86"/>
      <c r="BJ22" s="84"/>
      <c r="BK22" s="84"/>
      <c r="BL22" s="84"/>
    </row>
    <row r="23" spans="1:64" s="61" customFormat="1" ht="12.75">
      <c r="A23" s="83"/>
      <c r="B23" s="410"/>
      <c r="C23" s="410"/>
      <c r="G23" s="86"/>
      <c r="BJ23" s="84"/>
      <c r="BK23" s="84"/>
      <c r="BL23" s="84"/>
    </row>
    <row r="24" spans="1:64" s="61" customFormat="1" ht="12.75">
      <c r="A24" s="83"/>
      <c r="B24" s="410"/>
      <c r="C24" s="410"/>
      <c r="G24" s="86"/>
      <c r="BJ24" s="84"/>
      <c r="BK24" s="84"/>
      <c r="BL24" s="84"/>
    </row>
    <row r="25" spans="1:64" s="61" customFormat="1" ht="12.75">
      <c r="A25" s="83"/>
      <c r="B25" s="410"/>
      <c r="C25" s="410"/>
      <c r="G25" s="86"/>
      <c r="BJ25" s="84"/>
      <c r="BK25" s="84"/>
      <c r="BL25" s="84"/>
    </row>
    <row r="26" spans="1:64" s="61" customFormat="1" ht="12.75">
      <c r="A26" s="83"/>
      <c r="B26" s="410"/>
      <c r="C26" s="410"/>
      <c r="G26" s="86"/>
      <c r="BJ26" s="84"/>
      <c r="BK26" s="84"/>
      <c r="BL26" s="84"/>
    </row>
    <row r="27" spans="1:64" s="61" customFormat="1" ht="12.75">
      <c r="A27" s="83"/>
      <c r="B27" s="410"/>
      <c r="C27" s="410"/>
      <c r="G27" s="86"/>
      <c r="BJ27" s="84"/>
      <c r="BK27" s="84"/>
      <c r="BL27" s="84"/>
    </row>
    <row r="28" spans="1:64" s="61" customFormat="1" ht="12.75">
      <c r="A28" s="83"/>
      <c r="B28" s="410"/>
      <c r="C28" s="410"/>
      <c r="G28" s="86"/>
      <c r="BJ28" s="84"/>
      <c r="BK28" s="84"/>
      <c r="BL28" s="84"/>
    </row>
    <row r="29" spans="1:64" s="61" customFormat="1" ht="12.75">
      <c r="A29" s="83"/>
      <c r="B29" s="410"/>
      <c r="C29" s="410"/>
      <c r="G29" s="86"/>
      <c r="BJ29" s="84"/>
      <c r="BK29" s="84"/>
      <c r="BL29" s="84"/>
    </row>
    <row r="30" spans="1:64" s="61" customFormat="1" ht="12.75">
      <c r="A30" s="83"/>
      <c r="B30" s="410"/>
      <c r="C30" s="410"/>
      <c r="G30" s="86"/>
      <c r="BJ30" s="84"/>
      <c r="BK30" s="84"/>
      <c r="BL30" s="84"/>
    </row>
    <row r="31" spans="1:64" s="61" customFormat="1" ht="12.75">
      <c r="A31" s="83"/>
      <c r="B31" s="410"/>
      <c r="C31" s="410"/>
      <c r="G31" s="86"/>
      <c r="BJ31" s="84"/>
      <c r="BK31" s="84"/>
      <c r="BL31" s="84"/>
    </row>
    <row r="32" spans="1:64" s="61" customFormat="1" ht="12.75">
      <c r="A32" s="83"/>
      <c r="B32" s="410"/>
      <c r="C32" s="410"/>
      <c r="G32" s="86"/>
      <c r="BJ32" s="84"/>
      <c r="BK32" s="84"/>
      <c r="BL32" s="84"/>
    </row>
    <row r="33" spans="1:64" s="61" customFormat="1" ht="12.75">
      <c r="A33" s="83"/>
      <c r="B33" s="410"/>
      <c r="C33" s="410"/>
      <c r="G33" s="86"/>
      <c r="BJ33" s="84"/>
      <c r="BK33" s="84"/>
      <c r="BL33" s="84"/>
    </row>
    <row r="34" spans="1:64" s="61" customFormat="1" ht="12.75">
      <c r="A34" s="83"/>
      <c r="B34" s="410"/>
      <c r="C34" s="410"/>
      <c r="G34" s="86"/>
      <c r="BJ34" s="84"/>
      <c r="BK34" s="84"/>
      <c r="BL34" s="84"/>
    </row>
    <row r="35" spans="1:64" s="61" customFormat="1" ht="12.75">
      <c r="A35" s="83"/>
      <c r="B35" s="83"/>
      <c r="C35" s="85"/>
      <c r="G35" s="86"/>
      <c r="BJ35" s="84"/>
      <c r="BK35" s="84"/>
      <c r="BL35" s="84"/>
    </row>
    <row r="36" spans="1:64" s="61" customFormat="1" ht="12.75">
      <c r="A36" s="83"/>
      <c r="B36" s="83"/>
      <c r="C36" s="85"/>
      <c r="G36" s="86"/>
      <c r="BJ36" s="84"/>
      <c r="BK36" s="84"/>
      <c r="BL36" s="84"/>
    </row>
    <row r="37" spans="1:64" s="61" customFormat="1" ht="12.75">
      <c r="A37" s="83"/>
      <c r="B37" s="83"/>
      <c r="C37" s="85"/>
      <c r="G37" s="86"/>
      <c r="BJ37" s="84"/>
      <c r="BK37" s="84"/>
      <c r="BL37" s="84"/>
    </row>
    <row r="38" spans="1:64" s="61" customFormat="1" ht="12.75">
      <c r="A38" s="83"/>
      <c r="B38" s="83"/>
      <c r="C38" s="85"/>
      <c r="G38" s="86"/>
      <c r="BJ38" s="84"/>
      <c r="BK38" s="84"/>
      <c r="BL38" s="84"/>
    </row>
    <row r="39" spans="1:64" s="61" customFormat="1" ht="12.75">
      <c r="A39" s="83"/>
      <c r="B39" s="83"/>
      <c r="C39" s="85"/>
      <c r="G39" s="86"/>
      <c r="BJ39" s="84"/>
      <c r="BK39" s="84"/>
      <c r="BL39" s="84"/>
    </row>
    <row r="40" spans="1:64" s="61" customFormat="1" ht="12.75">
      <c r="A40" s="83"/>
      <c r="B40" s="83"/>
      <c r="C40" s="85"/>
      <c r="G40" s="86"/>
      <c r="BJ40" s="84"/>
      <c r="BK40" s="84"/>
      <c r="BL40" s="84"/>
    </row>
    <row r="41" spans="1:64" s="61" customFormat="1" ht="12.75">
      <c r="A41" s="83"/>
      <c r="B41" s="83"/>
      <c r="C41" s="85"/>
      <c r="G41" s="86"/>
      <c r="BJ41" s="84"/>
      <c r="BK41" s="84"/>
      <c r="BL41" s="84"/>
    </row>
    <row r="42" spans="1:64" s="61" customFormat="1" ht="12.75">
      <c r="A42" s="83"/>
      <c r="B42" s="88"/>
      <c r="C42" s="85"/>
      <c r="G42" s="86"/>
      <c r="BJ42" s="84"/>
      <c r="BK42" s="84"/>
      <c r="BL42" s="84"/>
    </row>
    <row r="43" spans="1:64" s="61" customFormat="1" ht="12.75">
      <c r="A43" s="83"/>
      <c r="B43" s="83"/>
      <c r="C43" s="85"/>
      <c r="G43" s="86"/>
      <c r="BJ43" s="84"/>
      <c r="BK43" s="84"/>
      <c r="BL43" s="84"/>
    </row>
    <row r="44" spans="1:64" s="61" customFormat="1" ht="12.75">
      <c r="A44" s="83"/>
      <c r="B44" s="90"/>
      <c r="C44" s="85"/>
      <c r="G44" s="86"/>
      <c r="BJ44" s="84"/>
      <c r="BK44" s="84"/>
      <c r="BL44" s="84"/>
    </row>
    <row r="45" spans="1:64" s="61" customFormat="1" ht="12.75">
      <c r="A45" s="83"/>
      <c r="B45" s="83"/>
      <c r="C45" s="85"/>
      <c r="G45" s="86"/>
      <c r="BJ45" s="84"/>
      <c r="BK45" s="84"/>
      <c r="BL45" s="84"/>
    </row>
    <row r="46" spans="1:64" s="61" customFormat="1" ht="12.75">
      <c r="A46" s="83"/>
      <c r="B46" s="83"/>
      <c r="C46" s="85"/>
      <c r="G46" s="86"/>
      <c r="BJ46" s="84"/>
      <c r="BK46" s="84"/>
      <c r="BL46" s="84"/>
    </row>
    <row r="47" spans="1:64" s="61" customFormat="1" ht="12.75">
      <c r="A47" s="83"/>
      <c r="B47" s="83"/>
      <c r="C47" s="85"/>
      <c r="G47" s="86"/>
      <c r="BJ47" s="84"/>
      <c r="BK47" s="84"/>
      <c r="BL47" s="84"/>
    </row>
    <row r="48" spans="1:64" s="61" customFormat="1" ht="12.75">
      <c r="A48" s="83"/>
      <c r="B48" s="83"/>
      <c r="C48" s="85"/>
      <c r="G48" s="86"/>
      <c r="BJ48" s="84"/>
      <c r="BK48" s="84"/>
      <c r="BL48" s="84"/>
    </row>
    <row r="49" spans="1:64" s="61" customFormat="1" ht="12.75">
      <c r="A49" s="83"/>
      <c r="B49" s="83"/>
      <c r="C49" s="85"/>
      <c r="G49" s="86"/>
      <c r="BJ49" s="84"/>
      <c r="BK49" s="84"/>
      <c r="BL49" s="84"/>
    </row>
    <row r="50" spans="1:64" s="61" customFormat="1" ht="12.75">
      <c r="A50" s="83"/>
      <c r="B50" s="83"/>
      <c r="C50" s="85"/>
      <c r="G50" s="86"/>
      <c r="BJ50" s="84"/>
      <c r="BK50" s="84"/>
      <c r="BL50" s="84"/>
    </row>
    <row r="51" spans="1:64" s="61" customFormat="1" ht="12.75">
      <c r="A51" s="83"/>
      <c r="B51" s="83"/>
      <c r="C51" s="85"/>
      <c r="G51" s="86"/>
      <c r="BJ51" s="84"/>
      <c r="BK51" s="84"/>
      <c r="BL51" s="84"/>
    </row>
    <row r="52" spans="1:64" s="61" customFormat="1" ht="12.75">
      <c r="A52" s="83"/>
      <c r="B52" s="83"/>
      <c r="C52" s="85"/>
      <c r="G52" s="86"/>
      <c r="BJ52" s="84"/>
      <c r="BK52" s="84"/>
      <c r="BL52" s="84"/>
    </row>
    <row r="53" spans="1:64" s="61" customFormat="1" ht="12.75">
      <c r="A53" s="83"/>
      <c r="B53" s="83"/>
      <c r="C53" s="85"/>
      <c r="G53" s="86"/>
      <c r="BJ53" s="84"/>
      <c r="BK53" s="84"/>
      <c r="BL53" s="84"/>
    </row>
    <row r="54" spans="1:64" s="61" customFormat="1" ht="12.75">
      <c r="A54" s="83"/>
      <c r="B54" s="83"/>
      <c r="C54" s="85"/>
      <c r="G54" s="86"/>
      <c r="BJ54" s="84"/>
      <c r="BK54" s="84"/>
      <c r="BL54" s="84"/>
    </row>
    <row r="55" spans="1:64" s="61" customFormat="1" ht="12.75">
      <c r="A55" s="83"/>
      <c r="B55" s="83"/>
      <c r="C55" s="85"/>
      <c r="G55" s="86"/>
      <c r="BJ55" s="84"/>
      <c r="BK55" s="84"/>
      <c r="BL55" s="84"/>
    </row>
    <row r="56" spans="1:64" s="61" customFormat="1" ht="12.75">
      <c r="A56" s="83"/>
      <c r="B56" s="83"/>
      <c r="C56" s="85"/>
      <c r="G56" s="86"/>
      <c r="BJ56" s="84"/>
      <c r="BK56" s="84"/>
      <c r="BL56" s="84"/>
    </row>
    <row r="57" spans="1:64" s="61" customFormat="1" ht="12.75">
      <c r="A57" s="83"/>
      <c r="B57" s="83"/>
      <c r="C57" s="85"/>
      <c r="G57" s="86"/>
      <c r="BJ57" s="84"/>
      <c r="BK57" s="84"/>
      <c r="BL57" s="84"/>
    </row>
    <row r="58" spans="1:64" s="61" customFormat="1" ht="12.75">
      <c r="A58" s="83"/>
      <c r="B58" s="83"/>
      <c r="C58" s="85"/>
      <c r="G58" s="86"/>
      <c r="BJ58" s="84"/>
      <c r="BK58" s="84"/>
      <c r="BL58" s="84"/>
    </row>
    <row r="59" spans="1:64" s="61" customFormat="1" ht="12.75">
      <c r="A59" s="83"/>
      <c r="B59" s="83"/>
      <c r="C59" s="85"/>
      <c r="G59" s="86"/>
      <c r="BJ59" s="84"/>
      <c r="BK59" s="84"/>
      <c r="BL59" s="84"/>
    </row>
    <row r="60" spans="1:64" s="61" customFormat="1" ht="12.75">
      <c r="A60" s="83"/>
      <c r="B60" s="83"/>
      <c r="C60" s="85"/>
      <c r="G60" s="86"/>
      <c r="BJ60" s="84"/>
      <c r="BK60" s="84"/>
      <c r="BL60" s="84"/>
    </row>
    <row r="61" spans="1:64" s="61" customFormat="1" ht="12.75">
      <c r="A61" s="83"/>
      <c r="B61" s="83"/>
      <c r="C61" s="85"/>
      <c r="G61" s="86"/>
      <c r="BJ61" s="84"/>
      <c r="BK61" s="84"/>
      <c r="BL61" s="84"/>
    </row>
    <row r="62" spans="1:64" s="61" customFormat="1" ht="12.75">
      <c r="A62" s="83"/>
      <c r="B62" s="83"/>
      <c r="C62" s="85"/>
      <c r="G62" s="86"/>
      <c r="BJ62" s="84"/>
      <c r="BK62" s="84"/>
      <c r="BL62" s="84"/>
    </row>
    <row r="63" spans="1:64" s="61" customFormat="1" ht="12.75">
      <c r="A63" s="83"/>
      <c r="B63" s="83"/>
      <c r="C63" s="85"/>
      <c r="G63" s="86"/>
      <c r="BJ63" s="84"/>
      <c r="BK63" s="84"/>
      <c r="BL63" s="84"/>
    </row>
    <row r="64" spans="1:64" s="61" customFormat="1" ht="12.75">
      <c r="A64" s="83"/>
      <c r="B64" s="83"/>
      <c r="C64" s="85"/>
      <c r="G64" s="86"/>
      <c r="BJ64" s="84"/>
      <c r="BK64" s="84"/>
      <c r="BL64" s="84"/>
    </row>
    <row r="65" spans="1:64" s="61" customFormat="1" ht="12.75">
      <c r="A65" s="83"/>
      <c r="B65" s="83"/>
      <c r="C65" s="85"/>
      <c r="G65" s="86"/>
      <c r="BJ65" s="84"/>
      <c r="BK65" s="84"/>
      <c r="BL65" s="84"/>
    </row>
    <row r="66" spans="1:64" s="61" customFormat="1" ht="12.75">
      <c r="A66" s="83"/>
      <c r="B66" s="83"/>
      <c r="C66" s="85"/>
      <c r="G66" s="86"/>
      <c r="BJ66" s="84"/>
      <c r="BK66" s="84"/>
      <c r="BL66" s="84"/>
    </row>
    <row r="67" spans="1:64" s="61" customFormat="1" ht="12.75">
      <c r="A67" s="83"/>
      <c r="B67" s="83"/>
      <c r="C67" s="85"/>
      <c r="G67" s="86"/>
      <c r="BJ67" s="84"/>
      <c r="BK67" s="84"/>
      <c r="BL67" s="84"/>
    </row>
    <row r="68" spans="1:64" s="61" customFormat="1" ht="12.75">
      <c r="A68" s="83"/>
      <c r="B68" s="83"/>
      <c r="C68" s="85"/>
      <c r="G68" s="86"/>
      <c r="BJ68" s="84"/>
      <c r="BK68" s="84"/>
      <c r="BL68" s="84"/>
    </row>
    <row r="69" spans="1:64" s="61" customFormat="1" ht="12.75">
      <c r="A69" s="83"/>
      <c r="B69" s="83"/>
      <c r="C69" s="85"/>
      <c r="G69" s="86"/>
      <c r="BJ69" s="84"/>
      <c r="BK69" s="84"/>
      <c r="BL69" s="84"/>
    </row>
    <row r="70" spans="1:64" s="61" customFormat="1" ht="12.75">
      <c r="A70" s="83"/>
      <c r="B70" s="83"/>
      <c r="C70" s="85"/>
      <c r="G70" s="86"/>
      <c r="BJ70" s="84"/>
      <c r="BK70" s="84"/>
      <c r="BL70" s="84"/>
    </row>
    <row r="71" spans="1:64" s="61" customFormat="1" ht="12.75">
      <c r="A71" s="83"/>
      <c r="B71" s="83"/>
      <c r="C71" s="85"/>
      <c r="G71" s="86"/>
      <c r="BJ71" s="84"/>
      <c r="BK71" s="84"/>
      <c r="BL71" s="84"/>
    </row>
    <row r="72" spans="1:64" s="61" customFormat="1" ht="12.75">
      <c r="A72" s="83"/>
      <c r="B72" s="83"/>
      <c r="C72" s="85"/>
      <c r="G72" s="86"/>
      <c r="BJ72" s="84"/>
      <c r="BK72" s="84"/>
      <c r="BL72" s="84"/>
    </row>
    <row r="73" spans="1:64" s="61" customFormat="1" ht="12.75">
      <c r="A73" s="83"/>
      <c r="B73" s="83"/>
      <c r="C73" s="85"/>
      <c r="G73" s="86"/>
      <c r="BJ73" s="84"/>
      <c r="BK73" s="84"/>
      <c r="BL73" s="84"/>
    </row>
    <row r="74" spans="1:64" s="61" customFormat="1" ht="12.75">
      <c r="A74" s="83"/>
      <c r="B74" s="83"/>
      <c r="C74" s="85"/>
      <c r="G74" s="86"/>
      <c r="BJ74" s="84"/>
      <c r="BK74" s="84"/>
      <c r="BL74" s="84"/>
    </row>
    <row r="75" spans="1:64" s="61" customFormat="1" ht="12.75">
      <c r="A75" s="83"/>
      <c r="B75" s="83"/>
      <c r="C75" s="85"/>
      <c r="G75" s="86"/>
      <c r="BJ75" s="84"/>
      <c r="BK75" s="84"/>
      <c r="BL75" s="84"/>
    </row>
    <row r="76" spans="1:64" s="61" customFormat="1" ht="12.75">
      <c r="A76" s="83"/>
      <c r="B76" s="83"/>
      <c r="C76" s="85"/>
      <c r="G76" s="86"/>
      <c r="BJ76" s="84"/>
      <c r="BK76" s="84"/>
      <c r="BL76" s="84"/>
    </row>
    <row r="77" spans="1:64" s="61" customFormat="1" ht="12.75">
      <c r="A77" s="83"/>
      <c r="B77" s="83"/>
      <c r="C77" s="85"/>
      <c r="G77" s="86"/>
      <c r="BJ77" s="84"/>
      <c r="BK77" s="84"/>
      <c r="BL77" s="84"/>
    </row>
    <row r="78" spans="1:64" s="61" customFormat="1" ht="12.75">
      <c r="A78" s="83"/>
      <c r="B78" s="83"/>
      <c r="C78" s="85"/>
      <c r="G78" s="86"/>
      <c r="BJ78" s="84"/>
      <c r="BK78" s="84"/>
      <c r="BL78" s="84"/>
    </row>
    <row r="79" spans="1:64" s="61" customFormat="1" ht="12.75">
      <c r="A79" s="83"/>
      <c r="B79" s="83"/>
      <c r="C79" s="85"/>
      <c r="G79" s="86"/>
      <c r="BJ79" s="84"/>
      <c r="BK79" s="84"/>
      <c r="BL79" s="84"/>
    </row>
    <row r="80" spans="1:64" s="61" customFormat="1" ht="12.75">
      <c r="A80" s="83"/>
      <c r="B80" s="83"/>
      <c r="C80" s="85"/>
      <c r="G80" s="86"/>
      <c r="BJ80" s="84"/>
      <c r="BK80" s="84"/>
      <c r="BL80" s="84"/>
    </row>
    <row r="81" spans="1:64" s="61" customFormat="1" ht="12.75">
      <c r="A81" s="83"/>
      <c r="B81" s="83"/>
      <c r="C81" s="85"/>
      <c r="G81" s="86"/>
      <c r="BJ81" s="84"/>
      <c r="BK81" s="84"/>
      <c r="BL81" s="84"/>
    </row>
    <row r="82" spans="1:64" s="61" customFormat="1" ht="12.75">
      <c r="A82" s="83"/>
      <c r="B82" s="83"/>
      <c r="C82" s="85"/>
      <c r="G82" s="86"/>
      <c r="BJ82" s="84"/>
      <c r="BK82" s="84"/>
      <c r="BL82" s="84"/>
    </row>
    <row r="83" spans="1:64" s="61" customFormat="1" ht="12.75">
      <c r="A83" s="83"/>
      <c r="B83" s="83"/>
      <c r="C83" s="85"/>
      <c r="G83" s="86"/>
      <c r="BJ83" s="84"/>
      <c r="BK83" s="84"/>
      <c r="BL83" s="84"/>
    </row>
    <row r="84" spans="1:64" s="61" customFormat="1" ht="12.75">
      <c r="A84" s="83"/>
      <c r="B84" s="83"/>
      <c r="C84" s="85"/>
      <c r="G84" s="86"/>
      <c r="BJ84" s="84"/>
      <c r="BK84" s="84"/>
      <c r="BL84" s="84"/>
    </row>
    <row r="85" spans="1:64" s="61" customFormat="1" ht="12.75">
      <c r="A85" s="83"/>
      <c r="B85" s="83"/>
      <c r="C85" s="85"/>
      <c r="G85" s="86"/>
      <c r="BJ85" s="84"/>
      <c r="BK85" s="84"/>
      <c r="BL85" s="84"/>
    </row>
    <row r="86" spans="1:64" s="61" customFormat="1" ht="12.75">
      <c r="A86" s="83"/>
      <c r="B86" s="83"/>
      <c r="C86" s="85"/>
      <c r="G86" s="86"/>
      <c r="BJ86" s="84"/>
      <c r="BK86" s="84"/>
      <c r="BL86" s="84"/>
    </row>
    <row r="87" spans="1:64" s="61" customFormat="1" ht="12.75">
      <c r="A87" s="83"/>
      <c r="B87" s="83"/>
      <c r="C87" s="85"/>
      <c r="G87" s="86"/>
      <c r="BJ87" s="84"/>
      <c r="BK87" s="84"/>
      <c r="BL87" s="84"/>
    </row>
    <row r="88" spans="1:64" s="61" customFormat="1" ht="12.75">
      <c r="A88" s="83"/>
      <c r="B88" s="83"/>
      <c r="C88" s="85"/>
      <c r="G88" s="86"/>
      <c r="BJ88" s="84"/>
      <c r="BK88" s="84"/>
      <c r="BL88" s="84"/>
    </row>
    <row r="89" spans="1:64" s="61" customFormat="1" ht="12.75">
      <c r="A89" s="83"/>
      <c r="B89" s="83"/>
      <c r="C89" s="85"/>
      <c r="G89" s="86"/>
      <c r="BJ89" s="84"/>
      <c r="BK89" s="84"/>
      <c r="BL89" s="84"/>
    </row>
    <row r="90" spans="1:64" s="61" customFormat="1" ht="12.75">
      <c r="A90" s="83"/>
      <c r="B90" s="83"/>
      <c r="C90" s="85"/>
      <c r="G90" s="86"/>
      <c r="BJ90" s="84"/>
      <c r="BK90" s="84"/>
      <c r="BL90" s="84"/>
    </row>
    <row r="91" spans="1:64" s="61" customFormat="1" ht="12.75">
      <c r="A91" s="83"/>
      <c r="B91" s="83"/>
      <c r="C91" s="85"/>
      <c r="G91" s="86"/>
      <c r="BJ91" s="84"/>
      <c r="BK91" s="84"/>
      <c r="BL91" s="84"/>
    </row>
    <row r="92" spans="1:64" s="61" customFormat="1" ht="12.75">
      <c r="A92" s="83"/>
      <c r="B92" s="83"/>
      <c r="C92" s="85"/>
      <c r="G92" s="86"/>
      <c r="BJ92" s="84"/>
      <c r="BK92" s="84"/>
      <c r="BL92" s="84"/>
    </row>
    <row r="93" spans="1:64" s="61" customFormat="1" ht="12.75">
      <c r="A93" s="83"/>
      <c r="B93" s="83"/>
      <c r="C93" s="85"/>
      <c r="G93" s="86"/>
      <c r="BJ93" s="84"/>
      <c r="BK93" s="84"/>
      <c r="BL93" s="84"/>
    </row>
    <row r="94" spans="1:64" s="61" customFormat="1" ht="12.75">
      <c r="A94" s="83"/>
      <c r="B94" s="83"/>
      <c r="C94" s="85"/>
      <c r="G94" s="86"/>
      <c r="BJ94" s="84"/>
      <c r="BK94" s="84"/>
      <c r="BL94" s="84"/>
    </row>
    <row r="95" spans="1:64" s="61" customFormat="1" ht="12.75">
      <c r="A95" s="83"/>
      <c r="B95" s="83"/>
      <c r="C95" s="85"/>
      <c r="G95" s="86"/>
      <c r="BJ95" s="84"/>
      <c r="BK95" s="84"/>
      <c r="BL95" s="84"/>
    </row>
    <row r="96" spans="1:64" s="61" customFormat="1" ht="12.75">
      <c r="A96" s="83"/>
      <c r="B96" s="83"/>
      <c r="C96" s="85"/>
      <c r="G96" s="86"/>
      <c r="BJ96" s="84"/>
      <c r="BK96" s="84"/>
      <c r="BL96" s="84"/>
    </row>
    <row r="97" spans="1:64" s="61" customFormat="1" ht="12.75">
      <c r="A97" s="83"/>
      <c r="B97" s="83"/>
      <c r="C97" s="85"/>
      <c r="G97" s="86"/>
      <c r="BJ97" s="84"/>
      <c r="BK97" s="84"/>
      <c r="BL97" s="84"/>
    </row>
    <row r="98" spans="1:64" s="61" customFormat="1" ht="12.75">
      <c r="A98" s="83"/>
      <c r="B98" s="83"/>
      <c r="C98" s="85"/>
      <c r="G98" s="86"/>
      <c r="BJ98" s="84"/>
      <c r="BK98" s="84"/>
      <c r="BL98" s="84"/>
    </row>
    <row r="99" spans="1:64" s="61" customFormat="1" ht="12.75">
      <c r="A99" s="83"/>
      <c r="B99" s="83"/>
      <c r="C99" s="85"/>
      <c r="G99" s="86"/>
      <c r="BJ99" s="84"/>
      <c r="BK99" s="84"/>
      <c r="BL99" s="84"/>
    </row>
    <row r="100" spans="1:64" s="61" customFormat="1" ht="12.75">
      <c r="A100" s="83"/>
      <c r="B100" s="83"/>
      <c r="C100" s="85"/>
      <c r="G100" s="86"/>
      <c r="BJ100" s="84"/>
      <c r="BK100" s="84"/>
      <c r="BL100" s="84"/>
    </row>
    <row r="101" spans="1:64" s="61" customFormat="1" ht="12.75">
      <c r="A101" s="83"/>
      <c r="B101" s="83"/>
      <c r="C101" s="85"/>
      <c r="G101" s="86"/>
      <c r="BJ101" s="84"/>
      <c r="BK101" s="84"/>
      <c r="BL101" s="84"/>
    </row>
    <row r="102" spans="1:64" s="61" customFormat="1" ht="12.75">
      <c r="A102" s="83"/>
      <c r="B102" s="83"/>
      <c r="C102" s="85"/>
      <c r="G102" s="86"/>
      <c r="BJ102" s="84"/>
      <c r="BK102" s="84"/>
      <c r="BL102" s="84"/>
    </row>
    <row r="103" spans="1:64" s="61" customFormat="1" ht="12.75">
      <c r="A103" s="83"/>
      <c r="B103" s="83"/>
      <c r="C103" s="85"/>
      <c r="G103" s="86"/>
      <c r="BJ103" s="84"/>
      <c r="BK103" s="84"/>
      <c r="BL103" s="84"/>
    </row>
    <row r="104" spans="1:64" s="61" customFormat="1" ht="12.75">
      <c r="A104" s="83"/>
      <c r="B104" s="83"/>
      <c r="C104" s="85"/>
      <c r="G104" s="86"/>
      <c r="BJ104" s="84"/>
      <c r="BK104" s="84"/>
      <c r="BL104" s="84"/>
    </row>
    <row r="105" spans="1:64" s="61" customFormat="1" ht="12.75">
      <c r="A105" s="83"/>
      <c r="B105" s="83"/>
      <c r="C105" s="85"/>
      <c r="G105" s="86"/>
      <c r="BJ105" s="84"/>
      <c r="BK105" s="84"/>
      <c r="BL105" s="84"/>
    </row>
    <row r="106" spans="1:64" s="61" customFormat="1" ht="12.75">
      <c r="A106" s="83"/>
      <c r="B106" s="83"/>
      <c r="C106" s="85"/>
      <c r="E106" s="89"/>
      <c r="F106" s="89"/>
      <c r="G106" s="86"/>
      <c r="BJ106" s="84"/>
      <c r="BK106" s="84"/>
      <c r="BL106" s="84"/>
    </row>
    <row r="107" spans="1:64" s="61" customFormat="1" ht="12.75">
      <c r="A107" s="83"/>
      <c r="B107" s="83"/>
      <c r="C107" s="85"/>
      <c r="G107" s="86"/>
      <c r="BJ107" s="84"/>
      <c r="BK107" s="84"/>
      <c r="BL107" s="84"/>
    </row>
    <row r="108" spans="1:64" s="61" customFormat="1" ht="12.75">
      <c r="A108" s="83"/>
      <c r="B108" s="83"/>
      <c r="C108" s="85"/>
      <c r="G108" s="86"/>
      <c r="BJ108" s="84"/>
      <c r="BK108" s="84"/>
      <c r="BL108" s="84"/>
    </row>
    <row r="109" spans="1:64" s="61" customFormat="1" ht="12.75">
      <c r="A109" s="83"/>
      <c r="B109" s="83"/>
      <c r="C109" s="85"/>
      <c r="G109" s="86"/>
      <c r="BJ109" s="84"/>
      <c r="BK109" s="84"/>
      <c r="BL109" s="84"/>
    </row>
    <row r="110" spans="1:64" s="61" customFormat="1" ht="12.75">
      <c r="A110" s="83"/>
      <c r="B110" s="83"/>
      <c r="C110" s="85"/>
      <c r="G110" s="86"/>
      <c r="BJ110" s="84"/>
      <c r="BK110" s="84"/>
      <c r="BL110" s="84"/>
    </row>
    <row r="111" spans="1:64" s="61" customFormat="1" ht="12.75">
      <c r="A111" s="83"/>
      <c r="B111" s="83"/>
      <c r="C111" s="85"/>
      <c r="G111" s="86"/>
      <c r="BJ111" s="84"/>
      <c r="BK111" s="84"/>
      <c r="BL111" s="84"/>
    </row>
    <row r="112" spans="1:64" s="61" customFormat="1" ht="12.75">
      <c r="A112" s="83"/>
      <c r="B112" s="83"/>
      <c r="C112" s="85"/>
      <c r="G112" s="86"/>
      <c r="BJ112" s="84"/>
      <c r="BK112" s="84"/>
      <c r="BL112" s="84"/>
    </row>
    <row r="113" spans="1:64" s="61" customFormat="1" ht="12.75">
      <c r="A113" s="83"/>
      <c r="B113" s="83"/>
      <c r="C113" s="85"/>
      <c r="G113" s="86"/>
      <c r="BJ113" s="84"/>
      <c r="BK113" s="84"/>
      <c r="BL113" s="84"/>
    </row>
    <row r="114" spans="1:64" s="61" customFormat="1" ht="12.75">
      <c r="A114" s="83"/>
      <c r="B114" s="83"/>
      <c r="C114" s="85"/>
      <c r="G114" s="86"/>
      <c r="BJ114" s="84"/>
      <c r="BK114" s="84"/>
      <c r="BL114" s="84"/>
    </row>
    <row r="115" spans="1:64" s="61" customFormat="1" ht="12.75">
      <c r="A115" s="83"/>
      <c r="B115" s="83"/>
      <c r="C115" s="85"/>
      <c r="G115" s="86"/>
      <c r="BJ115" s="84"/>
      <c r="BK115" s="84"/>
      <c r="BL115" s="84"/>
    </row>
    <row r="116" spans="1:64" s="61" customFormat="1" ht="12.75">
      <c r="A116" s="83"/>
      <c r="B116" s="83"/>
      <c r="C116" s="85"/>
      <c r="G116" s="86"/>
      <c r="BJ116" s="84"/>
      <c r="BK116" s="84"/>
      <c r="BL116" s="84"/>
    </row>
    <row r="117" spans="1:64" s="61" customFormat="1" ht="12.75">
      <c r="A117" s="83"/>
      <c r="B117" s="83"/>
      <c r="C117" s="85"/>
      <c r="G117" s="86"/>
      <c r="BJ117" s="84"/>
      <c r="BK117" s="84"/>
      <c r="BL117" s="84"/>
    </row>
    <row r="118" spans="1:64" s="61" customFormat="1" ht="12.75">
      <c r="A118" s="83"/>
      <c r="B118" s="83"/>
      <c r="C118" s="85"/>
      <c r="G118" s="86"/>
      <c r="BJ118" s="84"/>
      <c r="BK118" s="84"/>
      <c r="BL118" s="84"/>
    </row>
    <row r="119" spans="1:64" s="61" customFormat="1" ht="12.75">
      <c r="A119" s="83"/>
      <c r="B119" s="83"/>
      <c r="C119" s="85"/>
      <c r="G119" s="86"/>
      <c r="BJ119" s="84"/>
      <c r="BK119" s="84"/>
      <c r="BL119" s="84"/>
    </row>
    <row r="120" spans="1:64" s="61" customFormat="1" ht="12.75">
      <c r="A120" s="83"/>
      <c r="B120" s="83"/>
      <c r="C120" s="85"/>
      <c r="G120" s="86"/>
      <c r="BJ120" s="84"/>
      <c r="BK120" s="84"/>
      <c r="BL120" s="84"/>
    </row>
    <row r="121" spans="1:64" s="61" customFormat="1" ht="12.75">
      <c r="A121" s="83"/>
      <c r="B121" s="83"/>
      <c r="C121" s="85"/>
      <c r="G121" s="86"/>
      <c r="BJ121" s="84"/>
      <c r="BK121" s="84"/>
      <c r="BL121" s="84"/>
    </row>
    <row r="122" spans="1:64" s="61" customFormat="1" ht="12.75">
      <c r="A122" s="83"/>
      <c r="B122" s="83"/>
      <c r="C122" s="85"/>
      <c r="G122" s="86"/>
      <c r="BJ122" s="84"/>
      <c r="BK122" s="84"/>
      <c r="BL122" s="84"/>
    </row>
    <row r="123" spans="1:64" s="61" customFormat="1" ht="12.75">
      <c r="A123" s="83"/>
      <c r="B123" s="83"/>
      <c r="C123" s="85"/>
      <c r="G123" s="86"/>
      <c r="BJ123" s="84"/>
      <c r="BK123" s="84"/>
      <c r="BL123" s="84"/>
    </row>
    <row r="124" spans="1:64" s="61" customFormat="1" ht="12.75">
      <c r="A124" s="83"/>
      <c r="B124" s="83"/>
      <c r="C124" s="85"/>
      <c r="G124" s="86"/>
      <c r="BJ124" s="84"/>
      <c r="BK124" s="84"/>
      <c r="BL124" s="84"/>
    </row>
    <row r="125" spans="1:64" s="61" customFormat="1" ht="12.75">
      <c r="A125" s="83"/>
      <c r="B125" s="83"/>
      <c r="C125" s="85"/>
      <c r="G125" s="86"/>
      <c r="BJ125" s="84"/>
      <c r="BK125" s="84"/>
      <c r="BL125" s="84"/>
    </row>
    <row r="126" spans="1:64" s="61" customFormat="1" ht="12.75">
      <c r="A126" s="83"/>
      <c r="B126" s="83"/>
      <c r="C126" s="85"/>
      <c r="G126" s="86"/>
      <c r="BJ126" s="84"/>
      <c r="BK126" s="84"/>
      <c r="BL126" s="84"/>
    </row>
    <row r="127" spans="1:64" s="61" customFormat="1" ht="12.75">
      <c r="A127" s="83"/>
      <c r="B127" s="83"/>
      <c r="C127" s="85"/>
      <c r="G127" s="86"/>
      <c r="BJ127" s="84"/>
      <c r="BK127" s="84"/>
      <c r="BL127" s="84"/>
    </row>
    <row r="128" spans="1:64" s="61" customFormat="1" ht="12.75">
      <c r="A128" s="83"/>
      <c r="B128" s="83"/>
      <c r="C128" s="85"/>
      <c r="G128" s="86"/>
      <c r="BJ128" s="84"/>
      <c r="BK128" s="84"/>
      <c r="BL128" s="84"/>
    </row>
    <row r="129" spans="1:64" s="61" customFormat="1" ht="12.75">
      <c r="A129" s="83"/>
      <c r="B129" s="83"/>
      <c r="C129" s="85"/>
      <c r="G129" s="86"/>
      <c r="BJ129" s="84"/>
      <c r="BK129" s="84"/>
      <c r="BL129" s="84"/>
    </row>
    <row r="130" spans="1:64" s="61" customFormat="1" ht="12.75">
      <c r="A130" s="83"/>
      <c r="B130" s="83"/>
      <c r="C130" s="85"/>
      <c r="G130" s="86"/>
      <c r="BJ130" s="84"/>
      <c r="BK130" s="84"/>
      <c r="BL130" s="84"/>
    </row>
    <row r="131" spans="1:64" s="61" customFormat="1" ht="12.75">
      <c r="A131" s="83"/>
      <c r="B131" s="83"/>
      <c r="C131" s="85"/>
      <c r="G131" s="86"/>
      <c r="BJ131" s="84"/>
      <c r="BK131" s="84"/>
      <c r="BL131" s="84"/>
    </row>
    <row r="132" spans="1:64" s="61" customFormat="1" ht="12.75">
      <c r="A132" s="83"/>
      <c r="B132" s="83"/>
      <c r="C132" s="85"/>
      <c r="G132" s="86"/>
      <c r="BJ132" s="84"/>
      <c r="BK132" s="84"/>
      <c r="BL132" s="84"/>
    </row>
    <row r="133" spans="1:64" s="61" customFormat="1" ht="12.75">
      <c r="A133" s="83"/>
      <c r="B133" s="83"/>
      <c r="C133" s="85"/>
      <c r="G133" s="86"/>
      <c r="BJ133" s="84"/>
      <c r="BK133" s="84"/>
      <c r="BL133" s="84"/>
    </row>
    <row r="134" spans="1:64" s="61" customFormat="1" ht="12.75">
      <c r="A134" s="83"/>
      <c r="B134" s="83"/>
      <c r="C134" s="85"/>
      <c r="G134" s="86"/>
      <c r="BJ134" s="84"/>
      <c r="BK134" s="84"/>
      <c r="BL134" s="84"/>
    </row>
    <row r="135" spans="1:64" s="61" customFormat="1" ht="12.75">
      <c r="A135" s="83"/>
      <c r="B135" s="83"/>
      <c r="C135" s="85"/>
      <c r="G135" s="86"/>
      <c r="BJ135" s="84"/>
      <c r="BK135" s="84"/>
      <c r="BL135" s="84"/>
    </row>
    <row r="136" spans="1:64" s="61" customFormat="1" ht="12.75">
      <c r="A136" s="83"/>
      <c r="B136" s="83"/>
      <c r="C136" s="85"/>
      <c r="G136" s="86"/>
      <c r="BJ136" s="84"/>
      <c r="BK136" s="84"/>
      <c r="BL136" s="84"/>
    </row>
    <row r="137" spans="1:64" s="61" customFormat="1" ht="12.75">
      <c r="A137" s="83"/>
      <c r="B137" s="83"/>
      <c r="C137" s="85"/>
      <c r="G137" s="86"/>
      <c r="BJ137" s="84"/>
      <c r="BK137" s="84"/>
      <c r="BL137" s="84"/>
    </row>
    <row r="138" spans="1:64" s="61" customFormat="1" ht="12.75">
      <c r="A138" s="83"/>
      <c r="B138" s="83"/>
      <c r="C138" s="85"/>
      <c r="G138" s="86"/>
      <c r="BJ138" s="84"/>
      <c r="BK138" s="84"/>
      <c r="BL138" s="84"/>
    </row>
    <row r="139" spans="1:64" s="61" customFormat="1" ht="12.75">
      <c r="A139" s="83"/>
      <c r="B139" s="83"/>
      <c r="C139" s="85"/>
      <c r="G139" s="86"/>
      <c r="BJ139" s="84"/>
      <c r="BK139" s="84"/>
      <c r="BL139" s="84"/>
    </row>
    <row r="140" spans="1:64" s="61" customFormat="1" ht="12.75">
      <c r="A140" s="83"/>
      <c r="B140" s="83"/>
      <c r="C140" s="85"/>
      <c r="G140" s="86"/>
      <c r="BJ140" s="84"/>
      <c r="BK140" s="84"/>
      <c r="BL140" s="84"/>
    </row>
    <row r="141" spans="1:64" s="61" customFormat="1" ht="12.75">
      <c r="A141" s="83"/>
      <c r="B141" s="83"/>
      <c r="C141" s="85"/>
      <c r="G141" s="86"/>
      <c r="BJ141" s="84"/>
      <c r="BK141" s="84"/>
      <c r="BL141" s="84"/>
    </row>
    <row r="142" spans="1:64" s="61" customFormat="1" ht="12.75">
      <c r="A142" s="83"/>
      <c r="B142" s="83"/>
      <c r="C142" s="85"/>
      <c r="G142" s="86"/>
      <c r="BJ142" s="84"/>
      <c r="BK142" s="84"/>
      <c r="BL142" s="84"/>
    </row>
    <row r="143" spans="1:64" s="61" customFormat="1" ht="12.75">
      <c r="A143" s="83"/>
      <c r="B143" s="83"/>
      <c r="C143" s="85"/>
      <c r="G143" s="86"/>
      <c r="BJ143" s="84"/>
      <c r="BK143" s="84"/>
      <c r="BL143" s="84"/>
    </row>
    <row r="144" spans="1:64" s="61" customFormat="1" ht="12.75">
      <c r="A144" s="83"/>
      <c r="B144" s="83"/>
      <c r="C144" s="85"/>
      <c r="G144" s="86"/>
      <c r="BJ144" s="84"/>
      <c r="BK144" s="84"/>
      <c r="BL144" s="84"/>
    </row>
    <row r="145" spans="1:64" s="61" customFormat="1" ht="12.75">
      <c r="A145" s="83"/>
      <c r="B145" s="83"/>
      <c r="C145" s="85"/>
      <c r="G145" s="86"/>
      <c r="BJ145" s="84"/>
      <c r="BK145" s="84"/>
      <c r="BL145" s="84"/>
    </row>
    <row r="146" spans="1:64" s="61" customFormat="1" ht="12.75">
      <c r="A146" s="83"/>
      <c r="B146" s="83"/>
      <c r="C146" s="85"/>
      <c r="G146" s="86"/>
      <c r="BJ146" s="84"/>
      <c r="BK146" s="84"/>
      <c r="BL146" s="84"/>
    </row>
    <row r="147" spans="1:64" s="61" customFormat="1" ht="12.75">
      <c r="A147" s="83"/>
      <c r="B147" s="83"/>
      <c r="C147" s="85"/>
      <c r="G147" s="86"/>
      <c r="BJ147" s="84"/>
      <c r="BK147" s="84"/>
      <c r="BL147" s="84"/>
    </row>
    <row r="148" spans="1:64" s="61" customFormat="1" ht="12.75">
      <c r="A148" s="83"/>
      <c r="B148" s="83"/>
      <c r="C148" s="85"/>
      <c r="G148" s="86"/>
      <c r="BJ148" s="84"/>
      <c r="BK148" s="84"/>
      <c r="BL148" s="84"/>
    </row>
    <row r="149" spans="1:64" s="61" customFormat="1" ht="12.75">
      <c r="A149" s="83"/>
      <c r="B149" s="83"/>
      <c r="C149" s="85"/>
      <c r="G149" s="86"/>
      <c r="BJ149" s="84"/>
      <c r="BK149" s="84"/>
      <c r="BL149" s="84"/>
    </row>
    <row r="150" spans="1:64" s="61" customFormat="1" ht="12.75">
      <c r="A150" s="83"/>
      <c r="B150" s="83"/>
      <c r="C150" s="85"/>
      <c r="G150" s="86"/>
      <c r="BJ150" s="84"/>
      <c r="BK150" s="84"/>
      <c r="BL150" s="84"/>
    </row>
    <row r="151" spans="1:64" s="61" customFormat="1" ht="12.75">
      <c r="A151" s="83"/>
      <c r="B151" s="83"/>
      <c r="C151" s="85"/>
      <c r="G151" s="86"/>
      <c r="BJ151" s="84"/>
      <c r="BK151" s="84"/>
      <c r="BL151" s="84"/>
    </row>
    <row r="152" spans="1:64" s="61" customFormat="1" ht="12.75">
      <c r="A152" s="83"/>
      <c r="B152" s="83"/>
      <c r="C152" s="85"/>
      <c r="G152" s="86"/>
      <c r="BJ152" s="84"/>
      <c r="BK152" s="84"/>
      <c r="BL152" s="84"/>
    </row>
    <row r="153" spans="1:64" s="61" customFormat="1" ht="12.75">
      <c r="A153" s="83"/>
      <c r="B153" s="83"/>
      <c r="C153" s="85"/>
      <c r="G153" s="86"/>
      <c r="BJ153" s="84"/>
      <c r="BK153" s="84"/>
      <c r="BL153" s="84"/>
    </row>
    <row r="154" spans="1:64" s="61" customFormat="1" ht="12.75">
      <c r="A154" s="83"/>
      <c r="B154" s="83"/>
      <c r="C154" s="85"/>
      <c r="G154" s="86"/>
      <c r="BJ154" s="84"/>
      <c r="BK154" s="84"/>
      <c r="BL154" s="84"/>
    </row>
    <row r="155" spans="1:64" s="61" customFormat="1" ht="12.75">
      <c r="A155" s="83"/>
      <c r="B155" s="83"/>
      <c r="C155" s="85"/>
      <c r="G155" s="86"/>
      <c r="BJ155" s="84"/>
      <c r="BK155" s="84"/>
      <c r="BL155" s="84"/>
    </row>
    <row r="156" spans="1:64" s="61" customFormat="1" ht="12.75">
      <c r="A156" s="83"/>
      <c r="B156" s="83"/>
      <c r="C156" s="85"/>
      <c r="G156" s="86"/>
      <c r="BJ156" s="84"/>
      <c r="BK156" s="84"/>
      <c r="BL156" s="84"/>
    </row>
    <row r="157" spans="1:64" s="61" customFormat="1" ht="12.75">
      <c r="A157" s="83"/>
      <c r="B157" s="83"/>
      <c r="C157" s="85"/>
      <c r="G157" s="86"/>
      <c r="BJ157" s="84"/>
      <c r="BK157" s="84"/>
      <c r="BL157" s="84"/>
    </row>
    <row r="158" spans="1:64" s="61" customFormat="1" ht="12.75">
      <c r="A158" s="83"/>
      <c r="B158" s="83"/>
      <c r="C158" s="85"/>
      <c r="G158" s="86"/>
      <c r="BJ158" s="84"/>
      <c r="BK158" s="84"/>
      <c r="BL158" s="84"/>
    </row>
    <row r="159" spans="1:64" s="61" customFormat="1" ht="12.75">
      <c r="A159" s="83"/>
      <c r="B159" s="83"/>
      <c r="C159" s="85"/>
      <c r="G159" s="86"/>
      <c r="BJ159" s="84"/>
      <c r="BK159" s="84"/>
      <c r="BL159" s="84"/>
    </row>
    <row r="160" spans="1:64" s="61" customFormat="1" ht="12.75">
      <c r="A160" s="83"/>
      <c r="B160" s="83"/>
      <c r="C160" s="85"/>
      <c r="G160" s="86"/>
      <c r="BJ160" s="84"/>
      <c r="BK160" s="84"/>
      <c r="BL160" s="84"/>
    </row>
    <row r="161" spans="1:64" s="61" customFormat="1" ht="12.75">
      <c r="A161" s="83"/>
      <c r="B161" s="83"/>
      <c r="C161" s="85"/>
      <c r="G161" s="86"/>
      <c r="BJ161" s="84"/>
      <c r="BK161" s="84"/>
      <c r="BL161" s="84"/>
    </row>
    <row r="162" spans="1:64" s="61" customFormat="1" ht="12.75">
      <c r="A162" s="83"/>
      <c r="B162" s="83"/>
      <c r="C162" s="85"/>
      <c r="G162" s="86"/>
      <c r="BJ162" s="84"/>
      <c r="BK162" s="84"/>
      <c r="BL162" s="84"/>
    </row>
    <row r="163" spans="1:64" s="61" customFormat="1" ht="12.75">
      <c r="A163" s="83"/>
      <c r="B163" s="83"/>
      <c r="C163" s="85"/>
      <c r="G163" s="86"/>
      <c r="BJ163" s="84"/>
      <c r="BK163" s="84"/>
      <c r="BL163" s="84"/>
    </row>
    <row r="164" spans="1:64" s="61" customFormat="1" ht="12.75">
      <c r="A164" s="83"/>
      <c r="B164" s="83"/>
      <c r="C164" s="85"/>
      <c r="G164" s="86"/>
      <c r="BJ164" s="84"/>
      <c r="BK164" s="84"/>
      <c r="BL164" s="84"/>
    </row>
    <row r="165" spans="1:64" s="61" customFormat="1" ht="12.75">
      <c r="A165" s="83"/>
      <c r="B165" s="83"/>
      <c r="C165" s="85"/>
      <c r="E165" s="87"/>
      <c r="F165" s="87"/>
      <c r="G165" s="86"/>
      <c r="BJ165" s="84"/>
      <c r="BK165" s="84"/>
      <c r="BL165" s="84"/>
    </row>
    <row r="166" spans="1:64" s="61" customFormat="1" ht="12.75">
      <c r="A166" s="83"/>
      <c r="B166" s="83"/>
      <c r="C166" s="85"/>
      <c r="G166" s="86"/>
      <c r="BJ166" s="84"/>
      <c r="BK166" s="84"/>
      <c r="BL166" s="84"/>
    </row>
    <row r="167" spans="1:64" s="61" customFormat="1" ht="12.75">
      <c r="A167" s="83"/>
      <c r="B167" s="83"/>
      <c r="C167" s="85"/>
      <c r="G167" s="86"/>
      <c r="BJ167" s="84"/>
      <c r="BK167" s="84"/>
      <c r="BL167" s="84"/>
    </row>
    <row r="168" spans="1:64" s="61" customFormat="1" ht="12.75">
      <c r="A168" s="83"/>
      <c r="B168" s="83"/>
      <c r="C168" s="85"/>
      <c r="G168" s="86"/>
      <c r="BJ168" s="84"/>
      <c r="BK168" s="84"/>
      <c r="BL168" s="84"/>
    </row>
    <row r="169" spans="1:64" s="61" customFormat="1" ht="12.75">
      <c r="A169" s="83"/>
      <c r="B169" s="83"/>
      <c r="C169" s="85"/>
      <c r="G169" s="86"/>
      <c r="BJ169" s="84"/>
      <c r="BK169" s="84"/>
      <c r="BL169" s="84"/>
    </row>
    <row r="170" spans="1:64" s="61" customFormat="1" ht="12.75">
      <c r="A170" s="83"/>
      <c r="B170" s="83"/>
      <c r="C170" s="85"/>
      <c r="G170" s="86"/>
      <c r="BJ170" s="84"/>
      <c r="BK170" s="84"/>
      <c r="BL170" s="84"/>
    </row>
    <row r="171" spans="1:64" s="61" customFormat="1" ht="12.75">
      <c r="A171" s="83"/>
      <c r="B171" s="83"/>
      <c r="C171" s="85"/>
      <c r="G171" s="86"/>
      <c r="BJ171" s="84"/>
      <c r="BK171" s="84"/>
      <c r="BL171" s="84"/>
    </row>
    <row r="172" spans="1:64" s="61" customFormat="1" ht="12.75">
      <c r="A172" s="83"/>
      <c r="B172" s="83"/>
      <c r="C172" s="85"/>
      <c r="G172" s="86"/>
      <c r="BJ172" s="84"/>
      <c r="BK172" s="84"/>
      <c r="BL172" s="84"/>
    </row>
    <row r="173" spans="1:64" s="61" customFormat="1" ht="12.75">
      <c r="A173" s="83"/>
      <c r="B173" s="83"/>
      <c r="C173" s="85"/>
      <c r="G173" s="86"/>
      <c r="BJ173" s="84"/>
      <c r="BK173" s="84"/>
      <c r="BL173" s="84"/>
    </row>
    <row r="174" spans="1:64" s="61" customFormat="1" ht="12.75">
      <c r="A174" s="83"/>
      <c r="B174" s="83"/>
      <c r="C174" s="85"/>
      <c r="G174" s="86"/>
      <c r="BJ174" s="84"/>
      <c r="BK174" s="84"/>
      <c r="BL174" s="84"/>
    </row>
    <row r="175" spans="1:64" s="61" customFormat="1" ht="12.75">
      <c r="A175" s="83"/>
      <c r="B175" s="83"/>
      <c r="C175" s="85"/>
      <c r="G175" s="86"/>
      <c r="BJ175" s="84"/>
      <c r="BK175" s="84"/>
      <c r="BL175" s="84"/>
    </row>
    <row r="176" spans="1:64" s="61" customFormat="1" ht="12.75">
      <c r="A176" s="88"/>
      <c r="B176" s="83"/>
      <c r="C176" s="85"/>
      <c r="G176" s="86"/>
      <c r="BJ176" s="84"/>
      <c r="BK176" s="84"/>
      <c r="BL176" s="84"/>
    </row>
    <row r="177" spans="1:64" s="61" customFormat="1" ht="12.75">
      <c r="A177" s="83"/>
      <c r="B177" s="83"/>
      <c r="C177" s="85"/>
      <c r="G177" s="86"/>
      <c r="BJ177" s="84"/>
      <c r="BK177" s="84"/>
      <c r="BL177" s="84"/>
    </row>
    <row r="178" spans="1:64" s="61" customFormat="1" ht="12.75">
      <c r="A178" s="83"/>
      <c r="B178" s="83"/>
      <c r="C178" s="85"/>
      <c r="G178" s="86"/>
      <c r="BJ178" s="84"/>
      <c r="BK178" s="84"/>
      <c r="BL178" s="84"/>
    </row>
    <row r="179" spans="1:64" s="61" customFormat="1" ht="12.75">
      <c r="A179" s="83"/>
      <c r="B179" s="83"/>
      <c r="C179" s="85"/>
      <c r="G179" s="86"/>
      <c r="BJ179" s="84"/>
      <c r="BK179" s="84"/>
      <c r="BL179" s="84"/>
    </row>
    <row r="180" spans="1:64" s="61" customFormat="1" ht="12.75">
      <c r="A180" s="83"/>
      <c r="B180" s="83"/>
      <c r="C180" s="85"/>
      <c r="G180" s="86"/>
      <c r="BJ180" s="84"/>
      <c r="BK180" s="84"/>
      <c r="BL180" s="84"/>
    </row>
    <row r="181" spans="1:64" s="61" customFormat="1" ht="12.75">
      <c r="A181" s="83"/>
      <c r="B181" s="83"/>
      <c r="C181" s="85"/>
      <c r="G181" s="86"/>
      <c r="BJ181" s="84"/>
      <c r="BK181" s="84"/>
      <c r="BL181" s="84"/>
    </row>
    <row r="182" spans="1:64" s="61" customFormat="1" ht="12.75">
      <c r="A182" s="83"/>
      <c r="B182" s="83"/>
      <c r="C182" s="85"/>
      <c r="G182" s="86"/>
      <c r="BJ182" s="84"/>
      <c r="BK182" s="84"/>
      <c r="BL182" s="84"/>
    </row>
    <row r="183" spans="1:64" s="61" customFormat="1" ht="12.75">
      <c r="A183" s="83"/>
      <c r="B183" s="83"/>
      <c r="C183" s="85"/>
      <c r="G183" s="86"/>
      <c r="BJ183" s="84"/>
      <c r="BK183" s="84"/>
      <c r="BL183" s="84"/>
    </row>
    <row r="184" spans="1:64" s="61" customFormat="1" ht="12.75">
      <c r="A184" s="83"/>
      <c r="B184" s="83"/>
      <c r="C184" s="85"/>
      <c r="G184" s="86"/>
      <c r="BJ184" s="84"/>
      <c r="BK184" s="84"/>
      <c r="BL184" s="84"/>
    </row>
    <row r="185" spans="1:64" s="61" customFormat="1" ht="12.75">
      <c r="A185" s="83"/>
      <c r="B185" s="83"/>
      <c r="C185" s="85"/>
      <c r="G185" s="86"/>
      <c r="BJ185" s="84"/>
      <c r="BK185" s="84"/>
      <c r="BL185" s="84"/>
    </row>
    <row r="186" spans="1:64" s="61" customFormat="1" ht="12.75">
      <c r="A186" s="83"/>
      <c r="B186" s="83"/>
      <c r="C186" s="85"/>
      <c r="G186" s="86"/>
      <c r="BJ186" s="84"/>
      <c r="BK186" s="84"/>
      <c r="BL186" s="84"/>
    </row>
    <row r="187" spans="1:64" s="61" customFormat="1" ht="12.75">
      <c r="A187" s="83"/>
      <c r="B187" s="83"/>
      <c r="C187" s="85"/>
      <c r="G187" s="86"/>
      <c r="BJ187" s="84"/>
      <c r="BK187" s="84"/>
      <c r="BL187" s="84"/>
    </row>
    <row r="188" spans="1:64" s="61" customFormat="1" ht="12.75">
      <c r="A188" s="83"/>
      <c r="B188" s="83"/>
      <c r="C188" s="85"/>
      <c r="G188" s="86"/>
      <c r="BJ188" s="84"/>
      <c r="BK188" s="84"/>
      <c r="BL188" s="84"/>
    </row>
    <row r="189" spans="1:64" s="61" customFormat="1" ht="12.75">
      <c r="A189" s="83"/>
      <c r="B189" s="83"/>
      <c r="C189" s="85"/>
      <c r="G189" s="86"/>
      <c r="BJ189" s="84"/>
      <c r="BK189" s="84"/>
      <c r="BL189" s="84"/>
    </row>
    <row r="190" spans="1:64" s="61" customFormat="1" ht="12.75">
      <c r="A190" s="83"/>
      <c r="B190" s="83"/>
      <c r="C190" s="85"/>
      <c r="G190" s="86"/>
      <c r="BJ190" s="84"/>
      <c r="BK190" s="84"/>
      <c r="BL190" s="84"/>
    </row>
    <row r="191" spans="1:64" s="61" customFormat="1" ht="12.75">
      <c r="A191" s="83"/>
      <c r="B191" s="83"/>
      <c r="C191" s="85"/>
      <c r="G191" s="86"/>
      <c r="BJ191" s="84"/>
      <c r="BK191" s="84"/>
      <c r="BL191" s="84"/>
    </row>
    <row r="192" spans="1:64" s="61" customFormat="1" ht="12.75">
      <c r="A192" s="83"/>
      <c r="B192" s="83"/>
      <c r="C192" s="85"/>
      <c r="G192" s="86"/>
      <c r="BJ192" s="84"/>
      <c r="BK192" s="84"/>
      <c r="BL192" s="84"/>
    </row>
    <row r="193" spans="1:64" s="61" customFormat="1" ht="12.75">
      <c r="A193" s="83"/>
      <c r="B193" s="83"/>
      <c r="C193" s="85"/>
      <c r="G193" s="86"/>
      <c r="BJ193" s="84"/>
      <c r="BK193" s="84"/>
      <c r="BL193" s="84"/>
    </row>
    <row r="194" spans="1:64" s="61" customFormat="1" ht="12.75">
      <c r="A194" s="83"/>
      <c r="B194" s="83"/>
      <c r="C194" s="85"/>
      <c r="G194" s="86"/>
      <c r="BJ194" s="84"/>
      <c r="BK194" s="84"/>
      <c r="BL194" s="84"/>
    </row>
    <row r="195" spans="1:64" s="61" customFormat="1" ht="12.75">
      <c r="A195" s="83"/>
      <c r="B195" s="83"/>
      <c r="C195" s="85"/>
      <c r="G195" s="86"/>
      <c r="BJ195" s="84"/>
      <c r="BK195" s="84"/>
      <c r="BL195" s="84"/>
    </row>
    <row r="196" spans="1:64" s="61" customFormat="1" ht="12.75">
      <c r="A196" s="83"/>
      <c r="B196" s="83"/>
      <c r="C196" s="85"/>
      <c r="G196" s="86"/>
      <c r="BJ196" s="84"/>
      <c r="BK196" s="84"/>
      <c r="BL196" s="84"/>
    </row>
    <row r="197" spans="1:64" s="61" customFormat="1" ht="12.75">
      <c r="A197" s="83"/>
      <c r="B197" s="83"/>
      <c r="C197" s="85"/>
      <c r="G197" s="86"/>
      <c r="BJ197" s="84"/>
      <c r="BK197" s="84"/>
      <c r="BL197" s="84"/>
    </row>
    <row r="198" spans="1:64" s="61" customFormat="1" ht="12.75">
      <c r="A198" s="83"/>
      <c r="B198" s="83"/>
      <c r="C198" s="85"/>
      <c r="G198" s="86"/>
      <c r="BJ198" s="84"/>
      <c r="BK198" s="84"/>
      <c r="BL198" s="84"/>
    </row>
    <row r="199" spans="1:64" s="61" customFormat="1" ht="12.75">
      <c r="A199" s="83"/>
      <c r="B199" s="83"/>
      <c r="C199" s="85"/>
      <c r="G199" s="86"/>
      <c r="BJ199" s="84"/>
      <c r="BK199" s="84"/>
      <c r="BL199" s="84"/>
    </row>
    <row r="200" spans="1:64" s="61" customFormat="1" ht="12.75">
      <c r="A200" s="83"/>
      <c r="B200" s="83"/>
      <c r="C200" s="85"/>
      <c r="G200" s="86"/>
      <c r="BJ200" s="84"/>
      <c r="BK200" s="84"/>
      <c r="BL200" s="84"/>
    </row>
    <row r="201" spans="1:64" s="61" customFormat="1" ht="12.75">
      <c r="A201" s="83"/>
      <c r="B201" s="83"/>
      <c r="C201" s="85"/>
      <c r="G201" s="86"/>
      <c r="BJ201" s="84"/>
      <c r="BK201" s="84"/>
      <c r="BL201" s="84"/>
    </row>
    <row r="202" spans="1:64" s="61" customFormat="1" ht="12.75">
      <c r="A202" s="83"/>
      <c r="B202" s="83"/>
      <c r="C202" s="85"/>
      <c r="G202" s="86"/>
      <c r="BJ202" s="84"/>
      <c r="BK202" s="84"/>
      <c r="BL202" s="84"/>
    </row>
    <row r="203" spans="1:64" s="89" customFormat="1" ht="12.75">
      <c r="A203" s="83"/>
      <c r="B203" s="83"/>
      <c r="C203" s="85"/>
      <c r="E203" s="61"/>
      <c r="F203" s="61"/>
      <c r="G203" s="86"/>
      <c r="H203" s="61"/>
      <c r="BJ203" s="84"/>
      <c r="BK203" s="84"/>
      <c r="BL203" s="84"/>
    </row>
    <row r="204" spans="1:64" s="61" customFormat="1" ht="12.75">
      <c r="A204" s="83"/>
      <c r="B204" s="83"/>
      <c r="C204" s="85"/>
      <c r="G204" s="86"/>
      <c r="BJ204" s="84"/>
      <c r="BK204" s="84"/>
      <c r="BL204" s="84"/>
    </row>
    <row r="205" spans="1:64" s="61" customFormat="1" ht="12.75">
      <c r="A205" s="83"/>
      <c r="B205" s="83"/>
      <c r="C205" s="85"/>
      <c r="G205" s="86"/>
      <c r="BJ205" s="84"/>
      <c r="BK205" s="84"/>
      <c r="BL205" s="84"/>
    </row>
    <row r="206" spans="1:64" s="61" customFormat="1" ht="12.75">
      <c r="A206" s="83"/>
      <c r="B206" s="83"/>
      <c r="C206" s="85"/>
      <c r="G206" s="86"/>
      <c r="BJ206" s="84"/>
      <c r="BK206" s="84"/>
      <c r="BL206" s="84"/>
    </row>
    <row r="207" spans="1:64" s="61" customFormat="1" ht="12.75">
      <c r="A207" s="83"/>
      <c r="B207" s="83"/>
      <c r="C207" s="85"/>
      <c r="G207" s="86"/>
      <c r="BJ207" s="84"/>
      <c r="BK207" s="84"/>
      <c r="BL207" s="84"/>
    </row>
    <row r="208" spans="1:64" s="61" customFormat="1" ht="12.75">
      <c r="A208" s="83"/>
      <c r="B208" s="83"/>
      <c r="C208" s="85"/>
      <c r="G208" s="86"/>
      <c r="BJ208" s="84"/>
      <c r="BK208" s="84"/>
      <c r="BL208" s="84"/>
    </row>
    <row r="209" spans="1:64" s="61" customFormat="1" ht="12.75">
      <c r="A209" s="83"/>
      <c r="B209" s="83"/>
      <c r="C209" s="85"/>
      <c r="G209" s="86"/>
      <c r="BJ209" s="84"/>
      <c r="BK209" s="84"/>
      <c r="BL209" s="84"/>
    </row>
    <row r="210" spans="1:64" s="61" customFormat="1" ht="12.75">
      <c r="A210" s="83"/>
      <c r="B210" s="83"/>
      <c r="C210" s="85"/>
      <c r="G210" s="86"/>
      <c r="BJ210" s="84"/>
      <c r="BK210" s="84"/>
      <c r="BL210" s="84"/>
    </row>
    <row r="211" spans="1:64" s="61" customFormat="1" ht="12.75">
      <c r="A211" s="83"/>
      <c r="B211" s="83"/>
      <c r="C211" s="85"/>
      <c r="G211" s="86"/>
      <c r="BJ211" s="84"/>
      <c r="BK211" s="84"/>
      <c r="BL211" s="84"/>
    </row>
    <row r="212" spans="1:64" s="61" customFormat="1" ht="12.75">
      <c r="A212" s="83"/>
      <c r="B212" s="83"/>
      <c r="C212" s="85"/>
      <c r="G212" s="86"/>
      <c r="BJ212" s="84"/>
      <c r="BK212" s="84"/>
      <c r="BL212" s="84"/>
    </row>
    <row r="213" spans="1:64" s="61" customFormat="1" ht="12.75">
      <c r="A213" s="83"/>
      <c r="B213" s="83"/>
      <c r="C213" s="85"/>
      <c r="G213" s="86"/>
      <c r="BJ213" s="84"/>
      <c r="BK213" s="84"/>
      <c r="BL213" s="84"/>
    </row>
    <row r="214" spans="1:64" s="61" customFormat="1" ht="12.75">
      <c r="A214" s="83"/>
      <c r="B214" s="83"/>
      <c r="C214" s="85"/>
      <c r="G214" s="86"/>
      <c r="BJ214" s="84"/>
      <c r="BK214" s="84"/>
      <c r="BL214" s="84"/>
    </row>
    <row r="215" spans="1:64" s="61" customFormat="1" ht="12.75">
      <c r="A215" s="83"/>
      <c r="B215" s="83"/>
      <c r="C215" s="85"/>
      <c r="G215" s="86"/>
      <c r="BJ215" s="84"/>
      <c r="BK215" s="84"/>
      <c r="BL215" s="84"/>
    </row>
    <row r="216" spans="1:64" s="61" customFormat="1" ht="12.75">
      <c r="A216" s="83"/>
      <c r="B216" s="83"/>
      <c r="C216" s="85"/>
      <c r="G216" s="86"/>
      <c r="BJ216" s="84"/>
      <c r="BK216" s="84"/>
      <c r="BL216" s="84"/>
    </row>
    <row r="217" spans="1:64" s="61" customFormat="1" ht="12.75">
      <c r="A217" s="83"/>
      <c r="B217" s="83"/>
      <c r="C217" s="85"/>
      <c r="G217" s="86"/>
      <c r="BJ217" s="84"/>
      <c r="BK217" s="84"/>
      <c r="BL217" s="84"/>
    </row>
    <row r="218" spans="1:64" s="61" customFormat="1" ht="12.75">
      <c r="A218" s="83"/>
      <c r="B218" s="83"/>
      <c r="C218" s="85"/>
      <c r="G218" s="86"/>
      <c r="BJ218" s="84"/>
      <c r="BK218" s="84"/>
      <c r="BL218" s="84"/>
    </row>
    <row r="219" spans="1:64" s="61" customFormat="1" ht="12.75">
      <c r="A219" s="83"/>
      <c r="B219" s="83"/>
      <c r="C219" s="85"/>
      <c r="G219" s="86"/>
      <c r="BJ219" s="84"/>
      <c r="BK219" s="84"/>
      <c r="BL219" s="84"/>
    </row>
    <row r="220" spans="1:64" s="61" customFormat="1" ht="12.75">
      <c r="A220" s="83"/>
      <c r="B220" s="83"/>
      <c r="C220" s="85"/>
      <c r="G220" s="86"/>
      <c r="BJ220" s="84"/>
      <c r="BK220" s="84"/>
      <c r="BL220" s="84"/>
    </row>
    <row r="221" spans="1:64" s="61" customFormat="1" ht="12.75">
      <c r="A221" s="83"/>
      <c r="B221" s="83"/>
      <c r="C221" s="85"/>
      <c r="G221" s="86"/>
      <c r="BJ221" s="84"/>
      <c r="BK221" s="84"/>
      <c r="BL221" s="84"/>
    </row>
    <row r="222" spans="1:64" s="61" customFormat="1" ht="12.75">
      <c r="A222" s="83"/>
      <c r="B222" s="83"/>
      <c r="C222" s="85"/>
      <c r="G222" s="86"/>
      <c r="BJ222" s="84"/>
      <c r="BK222" s="84"/>
      <c r="BL222" s="84"/>
    </row>
    <row r="223" spans="1:64" s="61" customFormat="1" ht="12.75">
      <c r="A223" s="83"/>
      <c r="B223" s="83"/>
      <c r="C223" s="85"/>
      <c r="G223" s="86"/>
      <c r="BJ223" s="84"/>
      <c r="BK223" s="84"/>
      <c r="BL223" s="84"/>
    </row>
    <row r="224" spans="1:64" s="61" customFormat="1" ht="12.75">
      <c r="A224" s="83"/>
      <c r="B224" s="83"/>
      <c r="C224" s="85"/>
      <c r="G224" s="86"/>
      <c r="BJ224" s="84"/>
      <c r="BK224" s="84"/>
      <c r="BL224" s="84"/>
    </row>
    <row r="225" spans="1:64" s="61" customFormat="1" ht="12.75">
      <c r="A225" s="83"/>
      <c r="B225" s="83"/>
      <c r="C225" s="85"/>
      <c r="G225" s="86"/>
      <c r="BJ225" s="84"/>
      <c r="BK225" s="84"/>
      <c r="BL225" s="84"/>
    </row>
    <row r="226" spans="1:64" s="61" customFormat="1" ht="12.75">
      <c r="A226" s="83"/>
      <c r="B226" s="83"/>
      <c r="C226" s="83"/>
      <c r="BJ226" s="84"/>
      <c r="BK226" s="84"/>
      <c r="BL226" s="84"/>
    </row>
    <row r="227" spans="1:64" s="61" customFormat="1" ht="12.75">
      <c r="A227" s="83"/>
      <c r="B227" s="83"/>
      <c r="C227" s="83"/>
      <c r="BJ227" s="84"/>
      <c r="BK227" s="84"/>
      <c r="BL227" s="84"/>
    </row>
    <row r="228" spans="1:64" s="61" customFormat="1" ht="12.75">
      <c r="A228" s="83"/>
      <c r="B228" s="83"/>
      <c r="C228" s="83"/>
      <c r="BJ228" s="84"/>
      <c r="BK228" s="84"/>
      <c r="BL228" s="84"/>
    </row>
  </sheetData>
  <sheetProtection/>
  <mergeCells count="17">
    <mergeCell ref="B25:C25"/>
    <mergeCell ref="B26:C26"/>
    <mergeCell ref="B33:C33"/>
    <mergeCell ref="B34:C34"/>
    <mergeCell ref="B29:C29"/>
    <mergeCell ref="B30:C30"/>
    <mergeCell ref="B31:C31"/>
    <mergeCell ref="B32:C32"/>
    <mergeCell ref="B27:C27"/>
    <mergeCell ref="B28:C28"/>
    <mergeCell ref="B23:C23"/>
    <mergeCell ref="B24:C24"/>
    <mergeCell ref="B18:C18"/>
    <mergeCell ref="B19:C19"/>
    <mergeCell ref="B20:C20"/>
    <mergeCell ref="B21:C21"/>
    <mergeCell ref="B22:C22"/>
  </mergeCells>
  <printOptions/>
  <pageMargins left="0.3937007874015748" right="0.3937007874015748" top="0" bottom="0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64"/>
  <sheetViews>
    <sheetView workbookViewId="0" topLeftCell="A1">
      <selection activeCell="A47" sqref="A47:IV47"/>
    </sheetView>
  </sheetViews>
  <sheetFormatPr defaultColWidth="11.421875" defaultRowHeight="12.75"/>
  <cols>
    <col min="7" max="7" width="28.00390625" style="0" customWidth="1"/>
    <col min="8" max="8" width="27.8515625" style="0" customWidth="1"/>
    <col min="9" max="9" width="7.140625" style="1" customWidth="1"/>
    <col min="10" max="10" width="8.7109375" style="0" customWidth="1"/>
    <col min="11" max="11" width="29.140625" style="0" customWidth="1"/>
  </cols>
  <sheetData>
    <row r="1" ht="20.25" customHeight="1">
      <c r="D1" s="115" t="s">
        <v>622</v>
      </c>
    </row>
    <row r="2" ht="12" customHeight="1">
      <c r="D2" s="115"/>
    </row>
    <row r="3" ht="12" customHeight="1">
      <c r="A3" t="s">
        <v>767</v>
      </c>
    </row>
    <row r="4" ht="12" customHeight="1"/>
    <row r="5" spans="1:5" ht="12" customHeight="1">
      <c r="A5" t="s">
        <v>769</v>
      </c>
      <c r="E5" t="s">
        <v>770</v>
      </c>
    </row>
    <row r="6" spans="1:5" ht="12" customHeight="1">
      <c r="A6" t="s">
        <v>777</v>
      </c>
      <c r="E6" t="s">
        <v>778</v>
      </c>
    </row>
    <row r="7" spans="1:5" ht="12" customHeight="1">
      <c r="A7" t="s">
        <v>780</v>
      </c>
      <c r="E7" t="s">
        <v>781</v>
      </c>
    </row>
    <row r="8" spans="1:5" ht="12" customHeight="1">
      <c r="A8" t="s">
        <v>783</v>
      </c>
      <c r="E8" t="s">
        <v>784</v>
      </c>
    </row>
    <row r="9" spans="1:5" ht="12" customHeight="1">
      <c r="A9" t="s">
        <v>785</v>
      </c>
      <c r="E9" t="s">
        <v>786</v>
      </c>
    </row>
    <row r="10" spans="1:5" ht="12" customHeight="1">
      <c r="A10" t="s">
        <v>788</v>
      </c>
      <c r="E10" t="s">
        <v>789</v>
      </c>
    </row>
    <row r="11" spans="1:5" ht="12" customHeight="1">
      <c r="A11" t="s">
        <v>790</v>
      </c>
      <c r="E11" t="s">
        <v>791</v>
      </c>
    </row>
    <row r="12" spans="1:5" ht="12" customHeight="1">
      <c r="A12" t="s">
        <v>792</v>
      </c>
      <c r="E12" t="s">
        <v>793</v>
      </c>
    </row>
    <row r="13" spans="1:5" ht="12" customHeight="1">
      <c r="A13" t="s">
        <v>795</v>
      </c>
      <c r="E13" t="s">
        <v>796</v>
      </c>
    </row>
    <row r="14" spans="1:5" ht="12" customHeight="1">
      <c r="A14" t="s">
        <v>797</v>
      </c>
      <c r="E14" t="s">
        <v>798</v>
      </c>
    </row>
    <row r="15" spans="1:5" ht="12" customHeight="1">
      <c r="A15" t="s">
        <v>800</v>
      </c>
      <c r="E15" t="s">
        <v>801</v>
      </c>
    </row>
    <row r="16" spans="1:5" ht="12" customHeight="1">
      <c r="A16" t="s">
        <v>802</v>
      </c>
      <c r="E16" t="s">
        <v>803</v>
      </c>
    </row>
    <row r="17" spans="1:5" ht="12" customHeight="1">
      <c r="A17" t="s">
        <v>804</v>
      </c>
      <c r="E17" t="s">
        <v>805</v>
      </c>
    </row>
    <row r="18" spans="1:5" ht="12" customHeight="1">
      <c r="A18" t="s">
        <v>807</v>
      </c>
      <c r="E18" t="s">
        <v>808</v>
      </c>
    </row>
    <row r="19" spans="1:5" ht="12" customHeight="1">
      <c r="A19" t="s">
        <v>809</v>
      </c>
      <c r="E19" t="s">
        <v>810</v>
      </c>
    </row>
    <row r="20" ht="12" customHeight="1">
      <c r="A20" t="s">
        <v>811</v>
      </c>
    </row>
    <row r="21" ht="12" customHeight="1">
      <c r="A21" t="s">
        <v>812</v>
      </c>
    </row>
    <row r="22" ht="12" customHeight="1"/>
    <row r="23" ht="12" customHeight="1">
      <c r="A23" t="s">
        <v>813</v>
      </c>
    </row>
    <row r="24" ht="12" customHeight="1"/>
    <row r="25" ht="12" customHeight="1"/>
    <row r="26" ht="12" customHeight="1"/>
    <row r="27" ht="12" customHeight="1">
      <c r="A27" t="s">
        <v>815</v>
      </c>
    </row>
    <row r="28" spans="1:4" ht="12" customHeight="1">
      <c r="A28" t="s">
        <v>816</v>
      </c>
      <c r="D28" t="s">
        <v>817</v>
      </c>
    </row>
    <row r="29" spans="1:4" ht="12" customHeight="1">
      <c r="A29" t="s">
        <v>818</v>
      </c>
      <c r="D29" t="s">
        <v>819</v>
      </c>
    </row>
    <row r="30" spans="1:4" ht="12" customHeight="1">
      <c r="A30" t="s">
        <v>820</v>
      </c>
      <c r="D30" t="s">
        <v>821</v>
      </c>
    </row>
    <row r="31" spans="1:4" ht="12" customHeight="1">
      <c r="A31" t="s">
        <v>822</v>
      </c>
      <c r="D31" t="s">
        <v>823</v>
      </c>
    </row>
    <row r="32" spans="1:4" ht="12" customHeight="1">
      <c r="A32" t="s">
        <v>824</v>
      </c>
      <c r="D32" t="s">
        <v>825</v>
      </c>
    </row>
    <row r="33" spans="1:4" ht="12" customHeight="1">
      <c r="A33" t="s">
        <v>827</v>
      </c>
      <c r="D33" t="s">
        <v>828</v>
      </c>
    </row>
    <row r="34" spans="1:4" ht="12" customHeight="1">
      <c r="A34" t="s">
        <v>829</v>
      </c>
      <c r="D34" t="s">
        <v>830</v>
      </c>
    </row>
    <row r="35" spans="1:4" ht="12" customHeight="1">
      <c r="A35" t="s">
        <v>831</v>
      </c>
      <c r="D35" t="s">
        <v>832</v>
      </c>
    </row>
    <row r="36" spans="1:4" ht="12" customHeight="1">
      <c r="A36" t="s">
        <v>833</v>
      </c>
      <c r="D36" t="s">
        <v>834</v>
      </c>
    </row>
    <row r="37" spans="1:4" ht="12" customHeight="1">
      <c r="A37" t="s">
        <v>835</v>
      </c>
      <c r="D37" t="s">
        <v>836</v>
      </c>
    </row>
    <row r="38" spans="1:4" ht="12" customHeight="1">
      <c r="A38" t="s">
        <v>838</v>
      </c>
      <c r="D38" t="s">
        <v>839</v>
      </c>
    </row>
    <row r="39" spans="1:4" ht="12" customHeight="1">
      <c r="A39" t="s">
        <v>840</v>
      </c>
      <c r="D39" t="s">
        <v>841</v>
      </c>
    </row>
    <row r="40" spans="1:4" ht="12" customHeight="1">
      <c r="A40" t="s">
        <v>843</v>
      </c>
      <c r="D40" t="s">
        <v>844</v>
      </c>
    </row>
    <row r="41" spans="1:4" ht="12" customHeight="1">
      <c r="A41" t="s">
        <v>845</v>
      </c>
      <c r="D41" t="s">
        <v>846</v>
      </c>
    </row>
    <row r="42" spans="1:4" ht="12" customHeight="1">
      <c r="A42" t="s">
        <v>847</v>
      </c>
      <c r="D42" t="s">
        <v>848</v>
      </c>
    </row>
    <row r="43" ht="12" customHeight="1">
      <c r="A43" t="s">
        <v>850</v>
      </c>
    </row>
    <row r="44" ht="12" customHeight="1">
      <c r="A44" t="s">
        <v>851</v>
      </c>
    </row>
    <row r="45" ht="12" customHeight="1">
      <c r="A45" t="s">
        <v>852</v>
      </c>
    </row>
    <row r="46" ht="12" customHeight="1">
      <c r="A46" t="s">
        <v>853</v>
      </c>
    </row>
    <row r="47" ht="12" customHeight="1"/>
    <row r="48" ht="12" customHeight="1">
      <c r="A48" t="s">
        <v>855</v>
      </c>
    </row>
    <row r="49" ht="12" customHeight="1"/>
    <row r="50" spans="1:6" ht="12" customHeight="1">
      <c r="A50" t="s">
        <v>856</v>
      </c>
      <c r="F50" t="s">
        <v>857</v>
      </c>
    </row>
    <row r="51" ht="12" customHeight="1">
      <c r="A51" t="s">
        <v>858</v>
      </c>
    </row>
    <row r="52" ht="12" customHeight="1">
      <c r="A52" t="s">
        <v>859</v>
      </c>
    </row>
    <row r="53" ht="12" customHeight="1"/>
    <row r="54" ht="12" customHeight="1">
      <c r="A54" t="s">
        <v>861</v>
      </c>
    </row>
    <row r="55" ht="12" customHeight="1">
      <c r="A55" t="s">
        <v>862</v>
      </c>
    </row>
    <row r="56" ht="12" customHeight="1">
      <c r="A56" t="s">
        <v>863</v>
      </c>
    </row>
    <row r="57" ht="12" customHeight="1"/>
    <row r="58" spans="1:9" ht="12.75">
      <c r="A58" t="s">
        <v>768</v>
      </c>
      <c r="I58"/>
    </row>
    <row r="59" ht="12.75">
      <c r="I59"/>
    </row>
    <row r="60" spans="1:9" ht="12.75">
      <c r="A60" t="s">
        <v>771</v>
      </c>
      <c r="B60" t="s">
        <v>772</v>
      </c>
      <c r="C60" t="s">
        <v>773</v>
      </c>
      <c r="D60" t="s">
        <v>774</v>
      </c>
      <c r="E60" t="s">
        <v>775</v>
      </c>
      <c r="F60" t="s">
        <v>776</v>
      </c>
      <c r="I60"/>
    </row>
    <row r="61" spans="6:9" ht="12.75">
      <c r="F61" t="s">
        <v>779</v>
      </c>
      <c r="I61"/>
    </row>
    <row r="62" spans="1:9" ht="12.75">
      <c r="A62" t="s">
        <v>782</v>
      </c>
      <c r="B62">
        <v>3</v>
      </c>
      <c r="C62">
        <v>100</v>
      </c>
      <c r="D62">
        <v>19</v>
      </c>
      <c r="E62">
        <v>2</v>
      </c>
      <c r="I62"/>
    </row>
    <row r="63" ht="12.75">
      <c r="I63"/>
    </row>
    <row r="64" spans="6:9" ht="12.75">
      <c r="F64" t="s">
        <v>787</v>
      </c>
      <c r="I64"/>
    </row>
    <row r="65" ht="12.75">
      <c r="I65"/>
    </row>
    <row r="66" spans="6:9" ht="12.75">
      <c r="F66" t="s">
        <v>779</v>
      </c>
      <c r="I66"/>
    </row>
    <row r="67" spans="1:9" ht="12.75">
      <c r="A67" t="s">
        <v>794</v>
      </c>
      <c r="E67">
        <v>0</v>
      </c>
      <c r="I67"/>
    </row>
    <row r="68" ht="12.75">
      <c r="I68"/>
    </row>
    <row r="69" spans="6:9" ht="12.75">
      <c r="F69" t="s">
        <v>799</v>
      </c>
      <c r="I69"/>
    </row>
    <row r="70" spans="1:17" s="163" customFormat="1" ht="12.75">
      <c r="A70"/>
      <c r="B70"/>
      <c r="C70"/>
      <c r="D70"/>
      <c r="E70"/>
      <c r="F70"/>
      <c r="G70"/>
      <c r="H70"/>
      <c r="I70"/>
      <c r="Q70"/>
    </row>
    <row r="71" spans="1:17" s="163" customFormat="1" ht="12.75">
      <c r="A71"/>
      <c r="B71"/>
      <c r="C71"/>
      <c r="D71"/>
      <c r="E71"/>
      <c r="F71" t="s">
        <v>779</v>
      </c>
      <c r="G71"/>
      <c r="H71"/>
      <c r="I71"/>
      <c r="Q71"/>
    </row>
    <row r="72" spans="1:9" ht="12.75">
      <c r="A72" t="s">
        <v>806</v>
      </c>
      <c r="B72">
        <v>3</v>
      </c>
      <c r="C72">
        <v>21</v>
      </c>
      <c r="E72">
        <v>1</v>
      </c>
      <c r="I72"/>
    </row>
    <row r="73" ht="12.75">
      <c r="I73"/>
    </row>
    <row r="74" spans="1:17" s="171" customFormat="1" ht="12.75" customHeight="1">
      <c r="A74"/>
      <c r="B74"/>
      <c r="C74"/>
      <c r="D74"/>
      <c r="E74"/>
      <c r="F74" t="s">
        <v>799</v>
      </c>
      <c r="G74"/>
      <c r="H74"/>
      <c r="I74"/>
      <c r="Q74"/>
    </row>
    <row r="75" ht="12.75">
      <c r="I75"/>
    </row>
    <row r="76" spans="6:9" ht="12.75">
      <c r="F76" t="s">
        <v>779</v>
      </c>
      <c r="I76"/>
    </row>
    <row r="77" ht="12.75">
      <c r="I77"/>
    </row>
    <row r="78" ht="12.75">
      <c r="I78"/>
    </row>
    <row r="79" spans="6:9" ht="12.75">
      <c r="F79" t="s">
        <v>814</v>
      </c>
      <c r="I79"/>
    </row>
    <row r="80" ht="12.75">
      <c r="I80"/>
    </row>
    <row r="81" spans="6:9" ht="12.75">
      <c r="F81" t="s">
        <v>779</v>
      </c>
      <c r="I81"/>
    </row>
    <row r="82" ht="12.75">
      <c r="I82"/>
    </row>
    <row r="83" ht="12.75">
      <c r="I83"/>
    </row>
    <row r="84" spans="6:9" ht="12.75">
      <c r="F84" t="s">
        <v>799</v>
      </c>
      <c r="I84"/>
    </row>
    <row r="85" ht="12.75">
      <c r="I85"/>
    </row>
    <row r="86" spans="6:9" ht="12.75">
      <c r="F86" t="s">
        <v>779</v>
      </c>
      <c r="I86"/>
    </row>
    <row r="87" spans="1:9" ht="12.75">
      <c r="A87" t="s">
        <v>826</v>
      </c>
      <c r="I87"/>
    </row>
    <row r="88" ht="12.75">
      <c r="I88"/>
    </row>
    <row r="89" spans="6:9" ht="12.75">
      <c r="F89" t="s">
        <v>799</v>
      </c>
      <c r="I89"/>
    </row>
    <row r="90" ht="12.75">
      <c r="I90"/>
    </row>
    <row r="91" spans="6:9" ht="12.75">
      <c r="F91" t="s">
        <v>779</v>
      </c>
      <c r="I91"/>
    </row>
    <row r="92" spans="1:9" ht="12.75">
      <c r="A92" t="s">
        <v>837</v>
      </c>
      <c r="C92">
        <v>15</v>
      </c>
      <c r="E92">
        <v>1</v>
      </c>
      <c r="I92"/>
    </row>
    <row r="93" ht="12.75">
      <c r="I93"/>
    </row>
    <row r="94" spans="6:9" ht="12.75">
      <c r="F94" t="s">
        <v>842</v>
      </c>
      <c r="I94"/>
    </row>
    <row r="95" ht="12.75">
      <c r="I95"/>
    </row>
    <row r="96" spans="6:9" ht="12.75">
      <c r="F96" t="s">
        <v>779</v>
      </c>
      <c r="I96"/>
    </row>
    <row r="97" spans="1:9" ht="12.75">
      <c r="A97" t="s">
        <v>849</v>
      </c>
      <c r="C97">
        <v>10</v>
      </c>
      <c r="D97">
        <v>15</v>
      </c>
      <c r="E97">
        <v>2</v>
      </c>
      <c r="I97"/>
    </row>
    <row r="98" spans="6:9" ht="12.75">
      <c r="F98" t="s">
        <v>799</v>
      </c>
      <c r="I98"/>
    </row>
    <row r="99" ht="12.75">
      <c r="I99"/>
    </row>
    <row r="100" spans="6:9" ht="12.75">
      <c r="F100" t="s">
        <v>779</v>
      </c>
      <c r="I100"/>
    </row>
    <row r="101" spans="1:9" ht="12.75">
      <c r="A101" t="s">
        <v>854</v>
      </c>
      <c r="I101"/>
    </row>
    <row r="102" ht="12.75">
      <c r="I102"/>
    </row>
    <row r="103" spans="6:9" ht="12.75">
      <c r="F103" t="s">
        <v>799</v>
      </c>
      <c r="I103"/>
    </row>
    <row r="104" ht="12.75">
      <c r="I104"/>
    </row>
    <row r="105" spans="6:9" ht="12.75">
      <c r="F105" t="s">
        <v>779</v>
      </c>
      <c r="I105"/>
    </row>
    <row r="106" spans="1:9" ht="12.75">
      <c r="A106" t="s">
        <v>860</v>
      </c>
      <c r="I106"/>
    </row>
    <row r="107" ht="12.75">
      <c r="I107"/>
    </row>
    <row r="108" spans="6:9" ht="12.75">
      <c r="F108" t="s">
        <v>799</v>
      </c>
      <c r="I108"/>
    </row>
    <row r="109" ht="12.75">
      <c r="I109"/>
    </row>
    <row r="110" ht="12.75">
      <c r="I110"/>
    </row>
    <row r="111" spans="6:9" ht="12.75">
      <c r="F111" t="s">
        <v>779</v>
      </c>
      <c r="I111"/>
    </row>
    <row r="112" spans="1:9" ht="12.75">
      <c r="A112" t="s">
        <v>864</v>
      </c>
      <c r="I112"/>
    </row>
    <row r="113" ht="12.75">
      <c r="I113"/>
    </row>
    <row r="114" spans="6:9" ht="12.75">
      <c r="F114" t="s">
        <v>799</v>
      </c>
      <c r="I114"/>
    </row>
    <row r="115" ht="12.75">
      <c r="I115"/>
    </row>
    <row r="116" spans="6:9" ht="12.75">
      <c r="F116" t="s">
        <v>779</v>
      </c>
      <c r="I116"/>
    </row>
    <row r="117" spans="1:9" ht="12.75">
      <c r="A117" t="s">
        <v>865</v>
      </c>
      <c r="I117"/>
    </row>
    <row r="118" ht="12.75">
      <c r="I118"/>
    </row>
    <row r="119" spans="6:9" ht="12.75">
      <c r="F119" t="s">
        <v>799</v>
      </c>
      <c r="I119"/>
    </row>
    <row r="120" ht="12.75">
      <c r="I120"/>
    </row>
    <row r="121" spans="6:9" ht="12.75">
      <c r="F121" t="s">
        <v>779</v>
      </c>
      <c r="I121"/>
    </row>
    <row r="122" spans="1:9" ht="12.75">
      <c r="A122" t="s">
        <v>866</v>
      </c>
      <c r="I122"/>
    </row>
    <row r="123" ht="12.75">
      <c r="I123"/>
    </row>
    <row r="124" spans="6:9" ht="12.75">
      <c r="F124" t="s">
        <v>799</v>
      </c>
      <c r="I124"/>
    </row>
    <row r="125" ht="12.75">
      <c r="I125"/>
    </row>
    <row r="126" spans="6:9" ht="12.75">
      <c r="F126" t="s">
        <v>779</v>
      </c>
      <c r="I126"/>
    </row>
    <row r="127" spans="1:9" ht="12.75">
      <c r="A127" t="s">
        <v>867</v>
      </c>
      <c r="I127"/>
    </row>
    <row r="128" ht="12.75">
      <c r="I128"/>
    </row>
    <row r="129" spans="6:9" ht="12.75">
      <c r="F129" t="s">
        <v>799</v>
      </c>
      <c r="I129"/>
    </row>
    <row r="130" ht="12.75">
      <c r="I130"/>
    </row>
    <row r="131" spans="6:9" ht="12.75">
      <c r="F131" t="s">
        <v>779</v>
      </c>
      <c r="I131"/>
    </row>
    <row r="132" spans="1:9" ht="12.75">
      <c r="A132" t="s">
        <v>868</v>
      </c>
      <c r="I132"/>
    </row>
    <row r="133" ht="12.75">
      <c r="I133"/>
    </row>
    <row r="134" spans="6:9" ht="12.75">
      <c r="F134" t="s">
        <v>799</v>
      </c>
      <c r="I134"/>
    </row>
    <row r="135" ht="12.75">
      <c r="I135"/>
    </row>
    <row r="136" spans="6:9" ht="12.75">
      <c r="F136" t="s">
        <v>779</v>
      </c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</sheetData>
  <sheetProtection/>
  <printOptions horizontalCentered="1"/>
  <pageMargins left="0.15748031496062992" right="0.15748031496062992" top="0.38" bottom="0.53" header="0.15748031496062992" footer="0.15748031496062992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1">
      <selection activeCell="F50" sqref="F50"/>
    </sheetView>
  </sheetViews>
  <sheetFormatPr defaultColWidth="11.421875" defaultRowHeight="12.75"/>
  <cols>
    <col min="1" max="1" width="36.421875" style="0" customWidth="1"/>
    <col min="2" max="2" width="22.7109375" style="0" customWidth="1"/>
    <col min="3" max="3" width="6.421875" style="0" customWidth="1"/>
    <col min="4" max="8" width="3.7109375" style="0" customWidth="1"/>
  </cols>
  <sheetData>
    <row r="1" spans="1:8" ht="12.75">
      <c r="A1" s="9" t="str">
        <f>Caractéristiques!D1</f>
        <v>Gmurk</v>
      </c>
      <c r="D1" s="411" t="s">
        <v>598</v>
      </c>
      <c r="E1" s="411" t="s">
        <v>599</v>
      </c>
      <c r="F1" s="411" t="s">
        <v>600</v>
      </c>
      <c r="G1" s="411" t="s">
        <v>601</v>
      </c>
      <c r="H1" s="411" t="s">
        <v>603</v>
      </c>
    </row>
    <row r="2" spans="4:8" ht="13.5" customHeight="1" thickBot="1">
      <c r="D2" s="412"/>
      <c r="E2" s="412"/>
      <c r="F2" s="412"/>
      <c r="G2" s="412"/>
      <c r="H2" s="412"/>
    </row>
    <row r="3" spans="1:8" ht="40.5" customHeight="1" thickBot="1">
      <c r="A3" s="253" t="s">
        <v>41</v>
      </c>
      <c r="B3" s="262" t="s">
        <v>111</v>
      </c>
      <c r="C3" s="263" t="s">
        <v>525</v>
      </c>
      <c r="D3" s="413"/>
      <c r="E3" s="413"/>
      <c r="F3" s="413"/>
      <c r="G3" s="413"/>
      <c r="H3" s="413"/>
    </row>
    <row r="4" spans="1:12" ht="12.75">
      <c r="A4" s="264" t="s">
        <v>157</v>
      </c>
      <c r="B4" s="265" t="s">
        <v>114</v>
      </c>
      <c r="C4" s="194">
        <f>Caractéristiques!I18</f>
        <v>24</v>
      </c>
      <c r="D4" s="266">
        <f ca="1">OFFSET(grille!$B$2,0,C4,1,1)</f>
        <v>24</v>
      </c>
      <c r="E4" s="222">
        <f ca="1">OFFSET(grille!$B$3,0,C4,1,1)</f>
        <v>48</v>
      </c>
      <c r="F4" s="267">
        <f ca="1">OFFSET(grille!$B$4,0,C4,1,1)</f>
        <v>72</v>
      </c>
      <c r="G4" s="222">
        <f ca="1">OFFSET(grille!$B$5,0,C4,1,1)</f>
        <v>83</v>
      </c>
      <c r="H4" s="268">
        <f ca="1">OFFSET(grille!$B$6,0,C4,1,1)</f>
        <v>95</v>
      </c>
      <c r="J4" s="79" t="s">
        <v>614</v>
      </c>
      <c r="L4" s="1"/>
    </row>
    <row r="5" spans="1:10" ht="12.75">
      <c r="A5" s="251"/>
      <c r="B5" s="137"/>
      <c r="C5" s="261"/>
      <c r="D5" s="258"/>
      <c r="E5" s="159"/>
      <c r="F5" s="160"/>
      <c r="G5" s="159"/>
      <c r="H5" s="269"/>
      <c r="J5" s="103" t="s">
        <v>617</v>
      </c>
    </row>
    <row r="6" spans="1:10" ht="12.75">
      <c r="A6" s="252" t="s">
        <v>154</v>
      </c>
      <c r="B6" s="22" t="s">
        <v>115</v>
      </c>
      <c r="C6" s="119">
        <f>Caractéristiques!I18</f>
        <v>24</v>
      </c>
      <c r="D6" s="257">
        <f ca="1">OFFSET(grille!$B$2,0,C6,1,1)</f>
        <v>24</v>
      </c>
      <c r="E6" s="54">
        <f ca="1">OFFSET(grille!$B$3,0,C6,1,1)</f>
        <v>48</v>
      </c>
      <c r="F6" s="66">
        <f ca="1">OFFSET(grille!$B$4,0,C6,1,1)</f>
        <v>72</v>
      </c>
      <c r="G6" s="54">
        <f ca="1">OFFSET(grille!$B$5,0,C6,1,1)</f>
        <v>83</v>
      </c>
      <c r="H6" s="270">
        <f ca="1">OFFSET(grille!$B$6,0,C6,1,1)</f>
        <v>95</v>
      </c>
      <c r="J6" t="s">
        <v>884</v>
      </c>
    </row>
    <row r="7" spans="1:10" ht="12.75">
      <c r="A7" s="251"/>
      <c r="B7" s="137"/>
      <c r="C7" s="261"/>
      <c r="D7" s="258"/>
      <c r="E7" s="159"/>
      <c r="F7" s="160"/>
      <c r="G7" s="159"/>
      <c r="H7" s="269"/>
      <c r="J7" t="s">
        <v>885</v>
      </c>
    </row>
    <row r="8" spans="1:12" ht="12.75">
      <c r="A8" s="250" t="s">
        <v>155</v>
      </c>
      <c r="B8" s="255" t="s">
        <v>113</v>
      </c>
      <c r="C8" s="119">
        <f>Caractéristiques!I18</f>
        <v>24</v>
      </c>
      <c r="D8" s="257">
        <f ca="1">OFFSET(grille!$B$2,0,C8,1,1)</f>
        <v>24</v>
      </c>
      <c r="E8" s="54">
        <f ca="1">OFFSET(grille!$B$3,0,C8,1,1)</f>
        <v>48</v>
      </c>
      <c r="F8" s="66">
        <f ca="1">OFFSET(grille!$B$4,0,C8,1,1)</f>
        <v>72</v>
      </c>
      <c r="G8" s="54">
        <f ca="1">OFFSET(grille!$B$5,0,C8,1,1)</f>
        <v>83</v>
      </c>
      <c r="H8" s="270">
        <f ca="1">OFFSET(grille!$B$6,0,C8,1,1)</f>
        <v>95</v>
      </c>
      <c r="J8" t="s">
        <v>886</v>
      </c>
      <c r="K8" s="1"/>
      <c r="L8" s="1"/>
    </row>
    <row r="9" spans="1:10" ht="12.75">
      <c r="A9" s="251"/>
      <c r="B9" s="137"/>
      <c r="C9" s="261"/>
      <c r="D9" s="259"/>
      <c r="E9" s="125"/>
      <c r="F9" s="125"/>
      <c r="G9" s="125"/>
      <c r="H9" s="271"/>
      <c r="J9" t="s">
        <v>887</v>
      </c>
    </row>
    <row r="10" spans="1:10" ht="12.75">
      <c r="A10" s="250" t="s">
        <v>156</v>
      </c>
      <c r="B10" s="255" t="s">
        <v>116</v>
      </c>
      <c r="C10" s="119">
        <f>Caractéristiques!I18</f>
        <v>24</v>
      </c>
      <c r="D10" s="257">
        <f ca="1">OFFSET(grille!$B$2,0,C10,1,1)</f>
        <v>24</v>
      </c>
      <c r="E10" s="54">
        <f ca="1">OFFSET(grille!$B$3,0,C10,1,1)</f>
        <v>48</v>
      </c>
      <c r="F10" s="66">
        <f ca="1">OFFSET(grille!$B$4,0,C10,1,1)</f>
        <v>72</v>
      </c>
      <c r="G10" s="54">
        <f ca="1">OFFSET(grille!$B$5,0,C10,1,1)</f>
        <v>83</v>
      </c>
      <c r="H10" s="270">
        <f ca="1">OFFSET(grille!$B$6,0,C10,1,1)</f>
        <v>95</v>
      </c>
      <c r="J10" t="s">
        <v>888</v>
      </c>
    </row>
    <row r="11" spans="1:10" ht="12.75">
      <c r="A11" s="251"/>
      <c r="B11" s="137"/>
      <c r="C11" s="261"/>
      <c r="D11" s="259"/>
      <c r="E11" s="125"/>
      <c r="F11" s="125"/>
      <c r="G11" s="125"/>
      <c r="H11" s="271"/>
      <c r="J11" t="s">
        <v>889</v>
      </c>
    </row>
    <row r="12" spans="1:10" ht="12.75">
      <c r="A12" s="250" t="s">
        <v>158</v>
      </c>
      <c r="B12" s="256" t="s">
        <v>115</v>
      </c>
      <c r="C12" s="119">
        <f>Caractéristiques!I18</f>
        <v>24</v>
      </c>
      <c r="D12" s="257">
        <f ca="1">OFFSET(grille!$B$2,0,C12,1,1)</f>
        <v>24</v>
      </c>
      <c r="E12" s="54">
        <f ca="1">OFFSET(grille!$B$3,0,C12,1,1)</f>
        <v>48</v>
      </c>
      <c r="F12" s="66">
        <f ca="1">OFFSET(grille!$B$4,0,C12,1,1)</f>
        <v>72</v>
      </c>
      <c r="G12" s="54">
        <f ca="1">OFFSET(grille!$B$5,0,C12,1,1)</f>
        <v>83</v>
      </c>
      <c r="H12" s="270">
        <f ca="1">OFFSET(grille!$B$6,0,C12,1,1)</f>
        <v>95</v>
      </c>
      <c r="J12" t="s">
        <v>891</v>
      </c>
    </row>
    <row r="13" spans="1:12" ht="12.75">
      <c r="A13" s="251"/>
      <c r="B13" s="137"/>
      <c r="C13" s="261"/>
      <c r="D13" s="258"/>
      <c r="E13" s="159"/>
      <c r="F13" s="160"/>
      <c r="G13" s="159"/>
      <c r="H13" s="269"/>
      <c r="J13" t="s">
        <v>890</v>
      </c>
      <c r="L13" s="101"/>
    </row>
    <row r="14" spans="1:12" ht="12.75">
      <c r="A14" s="250" t="s">
        <v>159</v>
      </c>
      <c r="B14" s="256" t="s">
        <v>134</v>
      </c>
      <c r="C14" s="119">
        <f>Caractéristiques!I18</f>
        <v>24</v>
      </c>
      <c r="D14" s="260">
        <f ca="1">OFFSET(grille!$B$2,0,C14,1,1)</f>
        <v>24</v>
      </c>
      <c r="E14" s="119">
        <f ca="1">OFFSET(grille!$B$3,0,C14,1,1)</f>
        <v>48</v>
      </c>
      <c r="F14" s="119">
        <f ca="1">OFFSET(grille!$B$4,0,C14,1,1)</f>
        <v>72</v>
      </c>
      <c r="G14" s="119">
        <f ca="1">OFFSET(grille!$B$5,0,C14,1,1)</f>
        <v>83</v>
      </c>
      <c r="H14" s="254">
        <f ca="1">OFFSET(grille!$B$6,0,C14,1,1)</f>
        <v>95</v>
      </c>
      <c r="L14" s="11"/>
    </row>
    <row r="15" spans="1:10" ht="12.75">
      <c r="A15" s="251"/>
      <c r="B15" s="137"/>
      <c r="C15" s="261"/>
      <c r="D15" s="258"/>
      <c r="E15" s="159"/>
      <c r="F15" s="160"/>
      <c r="G15" s="159"/>
      <c r="H15" s="269"/>
      <c r="J15" s="79" t="s">
        <v>615</v>
      </c>
    </row>
    <row r="16" spans="1:10" ht="12.75">
      <c r="A16" s="324" t="s">
        <v>869</v>
      </c>
      <c r="B16" s="280" t="s">
        <v>115</v>
      </c>
      <c r="C16" s="281">
        <f>Caractéristiques!I18+1</f>
        <v>25</v>
      </c>
      <c r="D16" s="282">
        <f ca="1">OFFSET(grille!$B$2,0,C16,1,1)</f>
        <v>25</v>
      </c>
      <c r="E16" s="281">
        <f ca="1">OFFSET(grille!$B$3,0,C16,1,1)</f>
        <v>50</v>
      </c>
      <c r="F16" s="281">
        <f ca="1">OFFSET(grille!$B$4,0,C16,1,1)</f>
        <v>75</v>
      </c>
      <c r="G16" s="281">
        <f ca="1">OFFSET(grille!$B$5,0,C16,1,1)</f>
        <v>85</v>
      </c>
      <c r="H16" s="283">
        <f ca="1">OFFSET(grille!$B$6,0,C16,1,1)</f>
        <v>96</v>
      </c>
      <c r="I16" s="163"/>
      <c r="J16" t="s">
        <v>892</v>
      </c>
    </row>
    <row r="17" spans="1:10" ht="12.75">
      <c r="A17" s="251"/>
      <c r="B17" s="137"/>
      <c r="C17" s="274"/>
      <c r="D17" s="275"/>
      <c r="E17" s="261"/>
      <c r="F17" s="261"/>
      <c r="G17" s="261"/>
      <c r="H17" s="276"/>
      <c r="J17" t="s">
        <v>893</v>
      </c>
    </row>
    <row r="18" spans="1:10" ht="12.75">
      <c r="A18" s="295"/>
      <c r="B18" s="296"/>
      <c r="C18" s="296"/>
      <c r="D18" s="296"/>
      <c r="E18" s="296"/>
      <c r="F18" s="296"/>
      <c r="G18" s="296"/>
      <c r="H18" s="296"/>
      <c r="J18" t="s">
        <v>894</v>
      </c>
    </row>
    <row r="19" spans="1:10" ht="12.75">
      <c r="A19" s="284" t="s">
        <v>1021</v>
      </c>
      <c r="B19" s="285"/>
      <c r="C19" s="285"/>
      <c r="D19" s="285"/>
      <c r="E19" s="285"/>
      <c r="F19" s="285"/>
      <c r="G19" s="285"/>
      <c r="H19" s="285"/>
      <c r="J19" t="s">
        <v>895</v>
      </c>
    </row>
    <row r="20" spans="1:10" ht="12.75">
      <c r="A20" s="284"/>
      <c r="B20" s="285"/>
      <c r="C20" s="285"/>
      <c r="D20" s="285"/>
      <c r="E20" s="285"/>
      <c r="F20" s="285"/>
      <c r="G20" s="285"/>
      <c r="H20" s="285"/>
      <c r="J20" t="s">
        <v>896</v>
      </c>
    </row>
    <row r="21" spans="1:10" ht="12.75">
      <c r="A21" s="314" t="s">
        <v>623</v>
      </c>
      <c r="B21" s="285" t="s">
        <v>140</v>
      </c>
      <c r="C21" s="285">
        <f>Caractéristiques!I18*10</f>
        <v>240</v>
      </c>
      <c r="D21" s="285"/>
      <c r="E21" s="285"/>
      <c r="F21" s="285"/>
      <c r="G21" s="285"/>
      <c r="H21" s="285"/>
      <c r="J21" t="s">
        <v>897</v>
      </c>
    </row>
    <row r="22" spans="1:10" ht="12.75">
      <c r="A22" s="310" t="s">
        <v>870</v>
      </c>
      <c r="B22" s="297" t="s">
        <v>141</v>
      </c>
      <c r="C22" s="285">
        <v>74</v>
      </c>
      <c r="D22" s="285"/>
      <c r="E22" s="285"/>
      <c r="F22" s="285"/>
      <c r="G22" s="285"/>
      <c r="H22" s="285"/>
      <c r="J22" t="s">
        <v>898</v>
      </c>
    </row>
    <row r="23" spans="1:10" ht="12.75">
      <c r="A23" s="297" t="s">
        <v>139</v>
      </c>
      <c r="B23" s="310" t="s">
        <v>51</v>
      </c>
      <c r="C23" s="285">
        <v>1545</v>
      </c>
      <c r="D23" s="285"/>
      <c r="E23" s="285"/>
      <c r="F23" s="285"/>
      <c r="G23" s="285"/>
      <c r="H23" s="285"/>
      <c r="J23" t="s">
        <v>899</v>
      </c>
    </row>
    <row r="24" spans="1:10" ht="12.75">
      <c r="A24" s="310" t="s">
        <v>871</v>
      </c>
      <c r="B24" s="297" t="s">
        <v>147</v>
      </c>
      <c r="C24" s="285">
        <v>116</v>
      </c>
      <c r="D24" s="285"/>
      <c r="E24" s="285"/>
      <c r="F24" s="285"/>
      <c r="G24" s="285"/>
      <c r="H24" s="285"/>
      <c r="J24" t="s">
        <v>900</v>
      </c>
    </row>
    <row r="25" spans="1:10" ht="12.75">
      <c r="A25" s="314" t="s">
        <v>879</v>
      </c>
      <c r="B25" s="285" t="s">
        <v>63</v>
      </c>
      <c r="C25" s="285">
        <f>(C30+C32)/2</f>
        <v>41</v>
      </c>
      <c r="D25" s="285"/>
      <c r="E25" s="285"/>
      <c r="F25" s="285"/>
      <c r="G25" s="285"/>
      <c r="H25" s="285"/>
      <c r="J25" t="s">
        <v>1020</v>
      </c>
    </row>
    <row r="26" spans="1:8" ht="13.5" thickBot="1">
      <c r="A26" s="285"/>
      <c r="B26" s="285"/>
      <c r="C26" s="285"/>
      <c r="D26" s="285"/>
      <c r="E26" s="285"/>
      <c r="F26" s="285"/>
      <c r="G26" s="285"/>
      <c r="H26" s="285"/>
    </row>
    <row r="27" spans="1:8" ht="12.75" customHeight="1">
      <c r="A27" s="285"/>
      <c r="B27" s="285"/>
      <c r="C27" s="285"/>
      <c r="D27" s="411" t="s">
        <v>598</v>
      </c>
      <c r="E27" s="411" t="s">
        <v>599</v>
      </c>
      <c r="F27" s="411" t="s">
        <v>600</v>
      </c>
      <c r="G27" s="411" t="s">
        <v>601</v>
      </c>
      <c r="H27" s="411" t="s">
        <v>603</v>
      </c>
    </row>
    <row r="28" spans="1:8" ht="13.5" thickBot="1">
      <c r="A28" s="285"/>
      <c r="B28" s="285"/>
      <c r="C28" s="285"/>
      <c r="D28" s="412"/>
      <c r="E28" s="412"/>
      <c r="F28" s="412"/>
      <c r="G28" s="412"/>
      <c r="H28" s="412"/>
    </row>
    <row r="29" spans="1:8" ht="42" customHeight="1" thickBot="1">
      <c r="A29" s="285"/>
      <c r="B29" s="253" t="s">
        <v>138</v>
      </c>
      <c r="C29" s="253" t="s">
        <v>525</v>
      </c>
      <c r="D29" s="413"/>
      <c r="E29" s="413"/>
      <c r="F29" s="413"/>
      <c r="G29" s="413"/>
      <c r="H29" s="413"/>
    </row>
    <row r="30" spans="1:8" ht="12.75">
      <c r="A30" s="286" t="s">
        <v>142</v>
      </c>
      <c r="B30" s="287" t="s">
        <v>346</v>
      </c>
      <c r="C30" s="288">
        <v>41</v>
      </c>
      <c r="D30" s="289">
        <f ca="1">OFFSET(grille!$B$2,0,C30,1,1)</f>
        <v>41</v>
      </c>
      <c r="E30" s="289">
        <f ca="1">OFFSET(grille!$B$3,0,C30,1,1)</f>
        <v>67</v>
      </c>
      <c r="F30" s="289">
        <f ca="1">OFFSET(grille!$B$4,0,C30,1,1)</f>
        <v>94</v>
      </c>
      <c r="G30" s="289">
        <f ca="1">OFFSET(grille!$B$5,0,C30,1,1)</f>
        <v>96</v>
      </c>
      <c r="H30" s="290">
        <f ca="1">OFFSET(grille!$B$6,0,C30,1,1)</f>
        <v>99</v>
      </c>
    </row>
    <row r="31" spans="1:8" ht="12.75">
      <c r="A31" s="310" t="s">
        <v>872</v>
      </c>
      <c r="B31" s="298"/>
      <c r="C31" s="299"/>
      <c r="D31" s="300"/>
      <c r="E31" s="300"/>
      <c r="F31" s="300"/>
      <c r="G31" s="300"/>
      <c r="H31" s="301"/>
    </row>
    <row r="32" spans="1:8" ht="12.75">
      <c r="A32" s="310" t="s">
        <v>873</v>
      </c>
      <c r="B32" s="291" t="s">
        <v>135</v>
      </c>
      <c r="C32" s="292">
        <v>41</v>
      </c>
      <c r="D32" s="293">
        <f ca="1">OFFSET(grille!$B$2,0,C32,1,1)</f>
        <v>41</v>
      </c>
      <c r="E32" s="293">
        <f ca="1">OFFSET(grille!$B$3,0,C32,1,1)</f>
        <v>67</v>
      </c>
      <c r="F32" s="293">
        <f ca="1">OFFSET(grille!$B$4,0,C32,1,1)</f>
        <v>94</v>
      </c>
      <c r="G32" s="293">
        <f ca="1">OFFSET(grille!$B$5,0,C32,1,1)</f>
        <v>96</v>
      </c>
      <c r="H32" s="294">
        <f ca="1">OFFSET(grille!$B$6,0,C32,1,1)</f>
        <v>99</v>
      </c>
    </row>
    <row r="33" spans="1:8" ht="12.75">
      <c r="A33" s="285"/>
      <c r="B33" s="298"/>
      <c r="C33" s="299"/>
      <c r="D33" s="300"/>
      <c r="E33" s="300"/>
      <c r="F33" s="300"/>
      <c r="G33" s="300"/>
      <c r="H33" s="301"/>
    </row>
    <row r="34" spans="1:8" ht="12.75">
      <c r="A34" s="286" t="s">
        <v>143</v>
      </c>
      <c r="B34" s="291" t="s">
        <v>136</v>
      </c>
      <c r="C34" s="292">
        <v>36</v>
      </c>
      <c r="D34" s="293">
        <f ca="1">OFFSET(grille!$B$2,0,C34,1,1)</f>
        <v>36</v>
      </c>
      <c r="E34" s="293">
        <f ca="1">OFFSET(grille!$B$3,0,C34,1,1)</f>
        <v>64</v>
      </c>
      <c r="F34" s="293">
        <f ca="1">OFFSET(grille!$B$4,0,C34,1,1)</f>
        <v>92</v>
      </c>
      <c r="G34" s="293">
        <f ca="1">OFFSET(grille!$B$5,0,C34,1,1)</f>
        <v>95</v>
      </c>
      <c r="H34" s="294">
        <f ca="1">OFFSET(grille!$B$6,0,C34,1,1)</f>
        <v>99</v>
      </c>
    </row>
    <row r="35" spans="1:8" ht="12.75">
      <c r="A35" s="310" t="s">
        <v>874</v>
      </c>
      <c r="B35" s="298"/>
      <c r="C35" s="299"/>
      <c r="D35" s="300"/>
      <c r="E35" s="300"/>
      <c r="F35" s="300"/>
      <c r="G35" s="300"/>
      <c r="H35" s="301"/>
    </row>
    <row r="36" spans="1:8" ht="12.75">
      <c r="A36" s="285" t="s">
        <v>146</v>
      </c>
      <c r="B36" s="291" t="s">
        <v>137</v>
      </c>
      <c r="C36" s="292">
        <v>36</v>
      </c>
      <c r="D36" s="293">
        <f ca="1">OFFSET(grille!$B$2,0,C36,1,1)</f>
        <v>36</v>
      </c>
      <c r="E36" s="293">
        <f ca="1">OFFSET(grille!$B$3,0,C36,1,1)</f>
        <v>64</v>
      </c>
      <c r="F36" s="293">
        <f ca="1">OFFSET(grille!$B$4,0,C36,1,1)</f>
        <v>92</v>
      </c>
      <c r="G36" s="293">
        <f ca="1">OFFSET(grille!$B$5,0,C36,1,1)</f>
        <v>95</v>
      </c>
      <c r="H36" s="294">
        <f ca="1">OFFSET(grille!$B$6,0,C36,1,1)</f>
        <v>99</v>
      </c>
    </row>
    <row r="37" spans="1:8" ht="13.5" thickBot="1">
      <c r="A37" s="310" t="s">
        <v>875</v>
      </c>
      <c r="B37" s="302"/>
      <c r="C37" s="303"/>
      <c r="D37" s="304"/>
      <c r="E37" s="304"/>
      <c r="F37" s="304"/>
      <c r="G37" s="304"/>
      <c r="H37" s="305"/>
    </row>
    <row r="38" spans="1:8" ht="12.75">
      <c r="A38" s="310" t="s">
        <v>876</v>
      </c>
      <c r="B38" s="285"/>
      <c r="C38" s="285"/>
      <c r="D38" s="285"/>
      <c r="E38" s="285"/>
      <c r="F38" s="285"/>
      <c r="G38" s="285"/>
      <c r="H38" s="285"/>
    </row>
    <row r="39" spans="1:8" ht="12.75">
      <c r="A39" s="285"/>
      <c r="B39" s="297" t="s">
        <v>420</v>
      </c>
      <c r="C39" s="297">
        <f>C24*8+17</f>
        <v>945</v>
      </c>
      <c r="D39" s="285"/>
      <c r="E39" s="285"/>
      <c r="F39" s="285"/>
      <c r="G39" s="285"/>
      <c r="H39" s="285"/>
    </row>
    <row r="40" spans="1:8" ht="12.75">
      <c r="A40" s="310" t="s">
        <v>145</v>
      </c>
      <c r="B40" s="285" t="s">
        <v>148</v>
      </c>
      <c r="C40" s="285">
        <f>C30</f>
        <v>41</v>
      </c>
      <c r="D40" s="285"/>
      <c r="E40" s="285"/>
      <c r="F40" s="285"/>
      <c r="G40" s="285"/>
      <c r="H40" s="285"/>
    </row>
    <row r="41" spans="1:8" ht="12.75">
      <c r="A41" s="285"/>
      <c r="B41" s="314" t="s">
        <v>877</v>
      </c>
      <c r="C41" s="297">
        <f>C32+8</f>
        <v>49</v>
      </c>
      <c r="D41" s="285"/>
      <c r="E41" s="285"/>
      <c r="F41" s="285"/>
      <c r="G41" s="285"/>
      <c r="H41" s="285"/>
    </row>
    <row r="42" spans="1:8" ht="12.75">
      <c r="A42" s="285"/>
      <c r="B42" s="310" t="s">
        <v>878</v>
      </c>
      <c r="C42" s="285">
        <f>C32+1</f>
        <v>42</v>
      </c>
      <c r="D42" s="285"/>
      <c r="E42" s="285"/>
      <c r="F42" s="285"/>
      <c r="G42" s="285"/>
      <c r="H42" s="285"/>
    </row>
    <row r="43" spans="1:8" ht="12.75">
      <c r="A43" s="285"/>
      <c r="B43" s="297" t="s">
        <v>149</v>
      </c>
      <c r="C43" s="297">
        <f>ROUNDUP(C24/4,0)</f>
        <v>29</v>
      </c>
      <c r="D43" s="285"/>
      <c r="E43" s="285"/>
      <c r="F43" s="285"/>
      <c r="G43" s="285"/>
      <c r="H43" s="285"/>
    </row>
    <row r="44" spans="1:8" ht="12.75">
      <c r="A44" s="296"/>
      <c r="B44" s="296"/>
      <c r="C44" s="296"/>
      <c r="D44" s="296"/>
      <c r="E44" s="296"/>
      <c r="F44" s="296"/>
      <c r="G44" s="296"/>
      <c r="H44" s="296"/>
    </row>
    <row r="48" ht="12.75">
      <c r="A48" s="79"/>
    </row>
    <row r="49" ht="12.75">
      <c r="A49" t="s">
        <v>901</v>
      </c>
    </row>
    <row r="50" ht="12.75">
      <c r="A50" t="s">
        <v>902</v>
      </c>
    </row>
    <row r="51" ht="12.75">
      <c r="A51" t="s">
        <v>903</v>
      </c>
    </row>
    <row r="52" ht="12.75">
      <c r="A52" t="s">
        <v>904</v>
      </c>
    </row>
    <row r="53" ht="12.75">
      <c r="A53" t="s">
        <v>905</v>
      </c>
    </row>
    <row r="54" ht="12.75">
      <c r="A54" t="s">
        <v>906</v>
      </c>
    </row>
    <row r="55" ht="12.75">
      <c r="A55" t="s">
        <v>907</v>
      </c>
    </row>
    <row r="56" ht="12.75">
      <c r="A56" t="s">
        <v>908</v>
      </c>
    </row>
    <row r="57" ht="12.75">
      <c r="A57" t="s">
        <v>909</v>
      </c>
    </row>
    <row r="58" ht="12.75">
      <c r="A58" t="s">
        <v>910</v>
      </c>
    </row>
    <row r="59" ht="12.75">
      <c r="A59" t="s">
        <v>911</v>
      </c>
    </row>
    <row r="60" ht="12.75">
      <c r="A60" t="s">
        <v>912</v>
      </c>
    </row>
    <row r="61" spans="1:3" ht="12.75">
      <c r="A61" t="s">
        <v>913</v>
      </c>
      <c r="C61" t="s">
        <v>914</v>
      </c>
    </row>
    <row r="62" ht="12.75">
      <c r="C62" t="s">
        <v>915</v>
      </c>
    </row>
    <row r="63" ht="12.75">
      <c r="C63" t="s">
        <v>916</v>
      </c>
    </row>
    <row r="64" ht="12.75">
      <c r="C64" t="s">
        <v>917</v>
      </c>
    </row>
    <row r="65" ht="12.75">
      <c r="C65" t="s">
        <v>918</v>
      </c>
    </row>
    <row r="66" ht="12.75">
      <c r="C66" t="s">
        <v>919</v>
      </c>
    </row>
    <row r="67" ht="12.75">
      <c r="C67" t="s">
        <v>920</v>
      </c>
    </row>
    <row r="68" ht="12.75">
      <c r="C68" t="s">
        <v>921</v>
      </c>
    </row>
    <row r="69" ht="12.75">
      <c r="C69" t="s">
        <v>922</v>
      </c>
    </row>
    <row r="70" ht="12.75">
      <c r="C70" t="s">
        <v>923</v>
      </c>
    </row>
    <row r="72" ht="12.75">
      <c r="A72" t="s">
        <v>924</v>
      </c>
    </row>
  </sheetData>
  <sheetProtection/>
  <mergeCells count="10">
    <mergeCell ref="H27:H29"/>
    <mergeCell ref="D27:D29"/>
    <mergeCell ref="E27:E29"/>
    <mergeCell ref="F27:F29"/>
    <mergeCell ref="G27:G29"/>
    <mergeCell ref="H1:H3"/>
    <mergeCell ref="D1:D3"/>
    <mergeCell ref="E1:E3"/>
    <mergeCell ref="F1:F3"/>
    <mergeCell ref="G1:G3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workbookViewId="0" topLeftCell="A1">
      <selection activeCell="H31" sqref="H31"/>
    </sheetView>
  </sheetViews>
  <sheetFormatPr defaultColWidth="11.421875" defaultRowHeight="12.75"/>
  <cols>
    <col min="1" max="1" width="40.7109375" style="0" customWidth="1"/>
    <col min="2" max="2" width="6.8515625" style="0" customWidth="1"/>
    <col min="3" max="4" width="13.140625" style="0" customWidth="1"/>
    <col min="5" max="5" width="8.28125" style="0" customWidth="1"/>
    <col min="6" max="6" width="12.28125" style="0" customWidth="1"/>
    <col min="8" max="8" width="12.28125" style="0" customWidth="1"/>
    <col min="9" max="10" width="10.7109375" style="0" customWidth="1"/>
    <col min="11" max="11" width="10.7109375" style="0" hidden="1" customWidth="1"/>
    <col min="12" max="13" width="10.7109375" style="0" customWidth="1"/>
    <col min="14" max="18" width="3.8515625" style="0" customWidth="1"/>
    <col min="19" max="19" width="55.140625" style="0" customWidth="1"/>
    <col min="20" max="21" width="3.8515625" style="0" customWidth="1"/>
    <col min="22" max="22" width="13.7109375" style="0" customWidth="1"/>
    <col min="23" max="23" width="14.00390625" style="0" customWidth="1"/>
  </cols>
  <sheetData>
    <row r="1" spans="1:18" ht="12.75">
      <c r="A1" s="9" t="str">
        <f>Caractéristiques!D1</f>
        <v>Gmurk</v>
      </c>
      <c r="N1" s="411" t="s">
        <v>598</v>
      </c>
      <c r="O1" s="411" t="s">
        <v>599</v>
      </c>
      <c r="P1" s="411" t="s">
        <v>600</v>
      </c>
      <c r="Q1" s="411" t="s">
        <v>601</v>
      </c>
      <c r="R1" s="411" t="s">
        <v>603</v>
      </c>
    </row>
    <row r="2" spans="14:18" ht="13.5" thickBot="1">
      <c r="N2" s="412"/>
      <c r="O2" s="412"/>
      <c r="P2" s="412"/>
      <c r="Q2" s="412"/>
      <c r="R2" s="412"/>
    </row>
    <row r="3" spans="1:24" s="9" customFormat="1" ht="42" customHeight="1" thickBot="1">
      <c r="A3" s="120" t="s">
        <v>41</v>
      </c>
      <c r="B3" s="120" t="s">
        <v>4</v>
      </c>
      <c r="C3" s="120" t="s">
        <v>6</v>
      </c>
      <c r="D3" s="120" t="s">
        <v>7</v>
      </c>
      <c r="E3" s="120" t="s">
        <v>5</v>
      </c>
      <c r="F3" s="120" t="s">
        <v>17</v>
      </c>
      <c r="G3" s="120" t="s">
        <v>8</v>
      </c>
      <c r="H3" s="120" t="s">
        <v>9</v>
      </c>
      <c r="I3" s="120" t="s">
        <v>22</v>
      </c>
      <c r="J3" s="120" t="s">
        <v>12</v>
      </c>
      <c r="K3" s="120" t="s">
        <v>10</v>
      </c>
      <c r="L3" s="120" t="s">
        <v>11</v>
      </c>
      <c r="M3" s="121" t="s">
        <v>525</v>
      </c>
      <c r="N3" s="413"/>
      <c r="O3" s="413"/>
      <c r="P3" s="413"/>
      <c r="Q3" s="413"/>
      <c r="R3" s="414"/>
      <c r="S3" s="164" t="s">
        <v>937</v>
      </c>
      <c r="T3" s="165"/>
      <c r="U3" s="165"/>
      <c r="V3" s="166"/>
      <c r="W3" s="235" t="s">
        <v>151</v>
      </c>
      <c r="X3" s="235" t="s">
        <v>935</v>
      </c>
    </row>
    <row r="4" spans="1:23" ht="12.75" customHeight="1">
      <c r="A4" s="325" t="s">
        <v>932</v>
      </c>
      <c r="B4" s="162">
        <v>2</v>
      </c>
      <c r="C4" s="162">
        <v>6</v>
      </c>
      <c r="D4" s="162">
        <v>1</v>
      </c>
      <c r="E4" s="162">
        <v>3</v>
      </c>
      <c r="F4" s="162">
        <v>1</v>
      </c>
      <c r="G4" s="162">
        <v>1</v>
      </c>
      <c r="H4" s="162">
        <v>1</v>
      </c>
      <c r="I4" s="162">
        <v>6</v>
      </c>
      <c r="J4" s="162">
        <f>SUM(B4:I4)</f>
        <v>21</v>
      </c>
      <c r="K4" s="162">
        <v>0</v>
      </c>
      <c r="L4" s="162">
        <v>2</v>
      </c>
      <c r="M4" s="162">
        <v>31</v>
      </c>
      <c r="N4" s="66">
        <f ca="1">OFFSET(grille!$B$2,0,M4,1,1)</f>
        <v>31</v>
      </c>
      <c r="O4" s="66">
        <f ca="1">OFFSET(grille!$B$3,0,M4,1,1)</f>
        <v>60</v>
      </c>
      <c r="P4" s="66">
        <f ca="1">OFFSET(grille!$B$4,0,M4,1,1)</f>
        <v>90</v>
      </c>
      <c r="Q4" s="66">
        <f ca="1">OFFSET(grille!$B$5,0,M4,1,1)</f>
        <v>94</v>
      </c>
      <c r="R4" s="66">
        <f ca="1">OFFSET(grille!$B$6,0,M4,1,1)</f>
        <v>99</v>
      </c>
      <c r="S4" s="306" t="s">
        <v>936</v>
      </c>
      <c r="W4" s="306"/>
    </row>
    <row r="5" spans="1:19" s="116" customFormat="1" ht="12.75" customHeight="1">
      <c r="A5" s="157"/>
      <c r="B5" s="158"/>
      <c r="C5" s="123" t="s">
        <v>119</v>
      </c>
      <c r="D5" s="123" t="s">
        <v>15</v>
      </c>
      <c r="E5" s="146" t="s">
        <v>13</v>
      </c>
      <c r="F5" s="146" t="s">
        <v>18</v>
      </c>
      <c r="G5" s="146" t="s">
        <v>16</v>
      </c>
      <c r="H5" s="146" t="s">
        <v>16</v>
      </c>
      <c r="I5" s="123" t="s">
        <v>100</v>
      </c>
      <c r="J5" s="158"/>
      <c r="K5" s="158"/>
      <c r="L5" s="158"/>
      <c r="M5" s="158"/>
      <c r="N5" s="159"/>
      <c r="O5" s="159"/>
      <c r="P5" s="160"/>
      <c r="Q5" s="159"/>
      <c r="R5" s="159"/>
      <c r="S5"/>
    </row>
    <row r="6" spans="1:23" ht="12.75" customHeight="1">
      <c r="A6" s="122" t="s">
        <v>123</v>
      </c>
      <c r="B6" s="119">
        <v>2</v>
      </c>
      <c r="C6" s="119">
        <v>6</v>
      </c>
      <c r="D6" s="119">
        <v>1</v>
      </c>
      <c r="E6" s="119">
        <v>3</v>
      </c>
      <c r="F6" s="119">
        <v>6</v>
      </c>
      <c r="G6" s="119">
        <v>6</v>
      </c>
      <c r="H6" s="119">
        <v>1</v>
      </c>
      <c r="I6" s="119">
        <v>6</v>
      </c>
      <c r="J6" s="119">
        <f>SUM(B6:I6)</f>
        <v>31</v>
      </c>
      <c r="K6" s="119">
        <v>0</v>
      </c>
      <c r="L6" s="119">
        <f>ROUND((SUM(J6:K6)/3),0)</f>
        <v>10</v>
      </c>
      <c r="M6" s="119">
        <v>21</v>
      </c>
      <c r="N6" s="54">
        <f ca="1">OFFSET(grille!$B$2,0,M6,1,1)</f>
        <v>21</v>
      </c>
      <c r="O6" s="54">
        <f ca="1">OFFSET(grille!$B$3,0,M6,1,1)</f>
        <v>42</v>
      </c>
      <c r="P6" s="66">
        <f ca="1">OFFSET(grille!$B$4,0,M6,1,1)</f>
        <v>63</v>
      </c>
      <c r="Q6" s="54">
        <f ca="1">OFFSET(grille!$B$5,0,M6,1,1)</f>
        <v>76</v>
      </c>
      <c r="R6" s="54">
        <f ca="1">OFFSET(grille!$B$6,0,M6,1,1)</f>
        <v>90</v>
      </c>
      <c r="S6" t="s">
        <v>938</v>
      </c>
      <c r="W6" s="163"/>
    </row>
    <row r="7" spans="1:18" s="116" customFormat="1" ht="12" customHeight="1">
      <c r="A7" s="124"/>
      <c r="B7" s="123"/>
      <c r="C7" s="123" t="s">
        <v>119</v>
      </c>
      <c r="D7" s="123" t="s">
        <v>15</v>
      </c>
      <c r="E7" s="146" t="s">
        <v>13</v>
      </c>
      <c r="F7" s="123" t="s">
        <v>948</v>
      </c>
      <c r="G7" s="146" t="s">
        <v>31</v>
      </c>
      <c r="H7" s="146" t="s">
        <v>16</v>
      </c>
      <c r="I7" s="123" t="s">
        <v>100</v>
      </c>
      <c r="J7" s="123"/>
      <c r="K7" s="123"/>
      <c r="L7" s="123"/>
      <c r="M7" s="123"/>
      <c r="N7" s="125"/>
      <c r="O7" s="125"/>
      <c r="P7" s="125"/>
      <c r="Q7" s="125"/>
      <c r="R7" s="125"/>
    </row>
    <row r="8" spans="1:19" ht="12.75" customHeight="1">
      <c r="A8" s="325" t="s">
        <v>939</v>
      </c>
      <c r="B8" s="119">
        <v>1</v>
      </c>
      <c r="C8" s="119">
        <v>6</v>
      </c>
      <c r="D8" s="119">
        <v>6</v>
      </c>
      <c r="E8" s="119">
        <v>3</v>
      </c>
      <c r="F8" s="119">
        <v>1</v>
      </c>
      <c r="G8" s="119">
        <v>6</v>
      </c>
      <c r="H8" s="119">
        <v>1</v>
      </c>
      <c r="I8" s="119">
        <v>1</v>
      </c>
      <c r="J8" s="119">
        <f>SUM(B8:I8)</f>
        <v>25</v>
      </c>
      <c r="K8" s="119">
        <v>0</v>
      </c>
      <c r="L8" s="119">
        <f>ROUND((SUM(J8:K8)/3),0)</f>
        <v>8</v>
      </c>
      <c r="M8" s="119">
        <v>29</v>
      </c>
      <c r="N8" s="54">
        <f ca="1">OFFSET(grille!$B$2,0,M8,1,1)</f>
        <v>29</v>
      </c>
      <c r="O8" s="54">
        <f ca="1">OFFSET(grille!$B$3,0,M8,1,1)</f>
        <v>58</v>
      </c>
      <c r="P8" s="66">
        <f ca="1">OFFSET(grille!$B$4,0,M8,1,1)</f>
        <v>87</v>
      </c>
      <c r="Q8" s="54">
        <f ca="1">OFFSET(grille!$B$5,0,M8,1,1)</f>
        <v>92</v>
      </c>
      <c r="R8" s="54">
        <f ca="1">OFFSET(grille!$B$6,0,M8,1,1)</f>
        <v>98</v>
      </c>
      <c r="S8" t="s">
        <v>938</v>
      </c>
    </row>
    <row r="9" spans="1:18" s="116" customFormat="1" ht="12.75" customHeight="1">
      <c r="A9" s="124"/>
      <c r="B9" s="123"/>
      <c r="C9" s="123" t="s">
        <v>119</v>
      </c>
      <c r="D9" s="146" t="s">
        <v>14</v>
      </c>
      <c r="E9" s="146" t="s">
        <v>13</v>
      </c>
      <c r="F9" s="146" t="s">
        <v>18</v>
      </c>
      <c r="G9" s="146" t="s">
        <v>31</v>
      </c>
      <c r="H9" s="146" t="s">
        <v>16</v>
      </c>
      <c r="I9" s="123" t="s">
        <v>16</v>
      </c>
      <c r="J9" s="123"/>
      <c r="K9" s="123"/>
      <c r="L9" s="123"/>
      <c r="M9" s="123"/>
      <c r="N9" s="125"/>
      <c r="O9" s="125"/>
      <c r="P9" s="125"/>
      <c r="Q9" s="125"/>
      <c r="R9" s="125"/>
    </row>
    <row r="10" spans="1:23" ht="12.75" customHeight="1">
      <c r="A10" s="122" t="s">
        <v>940</v>
      </c>
      <c r="B10" s="119">
        <v>4</v>
      </c>
      <c r="C10" s="119">
        <v>6</v>
      </c>
      <c r="D10" s="119">
        <v>6</v>
      </c>
      <c r="E10" s="119">
        <v>9</v>
      </c>
      <c r="F10" s="119">
        <v>12</v>
      </c>
      <c r="G10" s="119">
        <v>1</v>
      </c>
      <c r="H10" s="119">
        <v>6</v>
      </c>
      <c r="I10" s="119">
        <v>1</v>
      </c>
      <c r="J10" s="119">
        <f>SUM(B10:I10)</f>
        <v>45</v>
      </c>
      <c r="K10" s="119">
        <v>3</v>
      </c>
      <c r="L10" s="119">
        <f>ROUND((SUM(J10:K10)/3),0)</f>
        <v>16</v>
      </c>
      <c r="M10" s="119">
        <v>21</v>
      </c>
      <c r="N10" s="117">
        <f ca="1">OFFSET(grille!$B$2,0,M10,1,1)</f>
        <v>21</v>
      </c>
      <c r="O10" s="117">
        <f ca="1">OFFSET(grille!$B$3,0,M10,1,1)</f>
        <v>42</v>
      </c>
      <c r="P10" s="118">
        <f ca="1">OFFSET(grille!$B$4,0,M10,1,1)</f>
        <v>63</v>
      </c>
      <c r="Q10" s="117">
        <f ca="1">OFFSET(grille!$B$5,0,M10,1,1)</f>
        <v>76</v>
      </c>
      <c r="R10" s="117">
        <f ca="1">OFFSET(grille!$B$6,0,M10,1,1)</f>
        <v>90</v>
      </c>
      <c r="S10" t="s">
        <v>938</v>
      </c>
      <c r="W10" s="163"/>
    </row>
    <row r="11" spans="1:19" s="103" customFormat="1" ht="12.75" customHeight="1">
      <c r="A11" s="124"/>
      <c r="B11" s="123"/>
      <c r="C11" s="123" t="s">
        <v>119</v>
      </c>
      <c r="D11" s="146" t="s">
        <v>14</v>
      </c>
      <c r="E11" s="123" t="s">
        <v>153</v>
      </c>
      <c r="F11" s="123" t="s">
        <v>947</v>
      </c>
      <c r="G11" s="146" t="s">
        <v>16</v>
      </c>
      <c r="H11" s="123" t="s">
        <v>32</v>
      </c>
      <c r="I11" s="123" t="s">
        <v>16</v>
      </c>
      <c r="J11" s="123"/>
      <c r="K11" s="123"/>
      <c r="L11" s="123"/>
      <c r="M11" s="123"/>
      <c r="N11" s="125"/>
      <c r="O11" s="125"/>
      <c r="P11" s="125"/>
      <c r="Q11" s="125"/>
      <c r="R11" s="125"/>
      <c r="S11" s="116"/>
    </row>
    <row r="12" spans="1:19" s="322" customFormat="1" ht="12.75" customHeight="1">
      <c r="A12" s="122" t="s">
        <v>941</v>
      </c>
      <c r="B12" s="320">
        <v>6</v>
      </c>
      <c r="C12" s="320">
        <v>1</v>
      </c>
      <c r="D12" s="320">
        <v>3</v>
      </c>
      <c r="E12" s="320">
        <v>1</v>
      </c>
      <c r="F12" s="320">
        <v>12</v>
      </c>
      <c r="G12" s="320">
        <v>12</v>
      </c>
      <c r="H12" s="320">
        <v>12</v>
      </c>
      <c r="I12" s="320">
        <v>1</v>
      </c>
      <c r="J12" s="320">
        <f>SUM(B12:I12)</f>
        <v>48</v>
      </c>
      <c r="K12" s="347">
        <v>0</v>
      </c>
      <c r="L12" s="320">
        <v>13</v>
      </c>
      <c r="M12" s="320">
        <v>30</v>
      </c>
      <c r="N12" s="321">
        <f ca="1">OFFSET(grille!$B$2,0,M12,1,1)</f>
        <v>30</v>
      </c>
      <c r="O12" s="321">
        <f ca="1">OFFSET(grille!$B$3,0,M12,1,1)</f>
        <v>60</v>
      </c>
      <c r="P12" s="321">
        <f ca="1">OFFSET(grille!$B$4,0,M12,1,1)</f>
        <v>90</v>
      </c>
      <c r="Q12" s="321">
        <f ca="1">OFFSET(grille!$B$5,0,M12,1,1)</f>
        <v>94</v>
      </c>
      <c r="R12" s="321">
        <f ca="1">OFFSET(grille!$B$6,0,M12,1,1)</f>
        <v>99</v>
      </c>
      <c r="S12" t="s">
        <v>938</v>
      </c>
    </row>
    <row r="13" spans="1:18" ht="12.75" customHeight="1">
      <c r="A13" s="157"/>
      <c r="B13" s="158"/>
      <c r="C13" s="146" t="s">
        <v>16</v>
      </c>
      <c r="D13" s="123" t="s">
        <v>627</v>
      </c>
      <c r="E13" s="123" t="s">
        <v>946</v>
      </c>
      <c r="F13" s="123" t="s">
        <v>947</v>
      </c>
      <c r="G13" s="123" t="s">
        <v>45</v>
      </c>
      <c r="H13" s="146" t="s">
        <v>46</v>
      </c>
      <c r="I13" s="123" t="s">
        <v>16</v>
      </c>
      <c r="J13" s="158"/>
      <c r="K13" s="158"/>
      <c r="L13" s="158"/>
      <c r="M13" s="158"/>
      <c r="N13" s="278"/>
      <c r="O13" s="278"/>
      <c r="P13" s="279"/>
      <c r="Q13" s="278"/>
      <c r="R13" s="278"/>
    </row>
    <row r="14" spans="1:23" ht="12.75" customHeight="1">
      <c r="A14" s="122" t="s">
        <v>942</v>
      </c>
      <c r="B14" s="119">
        <v>6</v>
      </c>
      <c r="C14" s="119">
        <v>1</v>
      </c>
      <c r="D14" s="119">
        <v>3</v>
      </c>
      <c r="E14" s="119">
        <v>3</v>
      </c>
      <c r="F14" s="119">
        <v>6</v>
      </c>
      <c r="G14" s="119">
        <v>1</v>
      </c>
      <c r="H14" s="119">
        <v>12</v>
      </c>
      <c r="I14" s="119">
        <v>3</v>
      </c>
      <c r="J14" s="119">
        <f>SUM(B14:I14)</f>
        <v>35</v>
      </c>
      <c r="K14" s="119">
        <v>25</v>
      </c>
      <c r="L14" s="119">
        <f>ROUND((SUM(J14:K14)/3),0)</f>
        <v>20</v>
      </c>
      <c r="M14" s="119">
        <v>27</v>
      </c>
      <c r="N14" s="117">
        <f ca="1">OFFSET(grille!$B$2,0,M14,1,1)</f>
        <v>27</v>
      </c>
      <c r="O14" s="117">
        <f ca="1">OFFSET(grille!$B$3,0,M14,1,1)</f>
        <v>54</v>
      </c>
      <c r="P14" s="118">
        <f ca="1">OFFSET(grille!$B$4,0,M14,1,1)</f>
        <v>81</v>
      </c>
      <c r="Q14" s="117">
        <f ca="1">OFFSET(grille!$B$5,0,M14,1,1)</f>
        <v>89</v>
      </c>
      <c r="R14" s="117">
        <f ca="1">OFFSET(grille!$B$6,0,M14,1,1)</f>
        <v>98</v>
      </c>
      <c r="W14" s="163"/>
    </row>
    <row r="15" spans="1:19" s="103" customFormat="1" ht="12.75" customHeight="1">
      <c r="A15" s="124"/>
      <c r="B15" s="123"/>
      <c r="C15" s="146" t="s">
        <v>16</v>
      </c>
      <c r="D15" s="123" t="s">
        <v>627</v>
      </c>
      <c r="E15" s="146" t="s">
        <v>13</v>
      </c>
      <c r="F15" s="123" t="s">
        <v>948</v>
      </c>
      <c r="G15" s="146" t="s">
        <v>16</v>
      </c>
      <c r="H15" s="123" t="s">
        <v>46</v>
      </c>
      <c r="I15" s="123" t="s">
        <v>34</v>
      </c>
      <c r="J15" s="123"/>
      <c r="K15" s="123"/>
      <c r="L15" s="123"/>
      <c r="M15" s="123"/>
      <c r="N15" s="125"/>
      <c r="O15" s="125"/>
      <c r="P15" s="125"/>
      <c r="Q15" s="125"/>
      <c r="R15" s="125"/>
      <c r="S15" s="116"/>
    </row>
    <row r="16" spans="1:24" ht="12.75" customHeight="1">
      <c r="A16" s="122" t="s">
        <v>943</v>
      </c>
      <c r="B16" s="119">
        <v>8</v>
      </c>
      <c r="C16" s="119">
        <v>1</v>
      </c>
      <c r="D16" s="119">
        <v>12</v>
      </c>
      <c r="E16" s="119">
        <v>6</v>
      </c>
      <c r="F16" s="119">
        <v>1</v>
      </c>
      <c r="G16" s="119">
        <v>1</v>
      </c>
      <c r="H16" s="119">
        <v>12</v>
      </c>
      <c r="I16" s="119">
        <v>12</v>
      </c>
      <c r="J16" s="119">
        <f>SUM(B16:I16)</f>
        <v>53</v>
      </c>
      <c r="K16" s="119">
        <v>25</v>
      </c>
      <c r="L16" s="119">
        <f>ROUND((SUM(J16:K16)/3),0)</f>
        <v>26</v>
      </c>
      <c r="M16" s="119">
        <v>25</v>
      </c>
      <c r="N16" s="117">
        <f ca="1">OFFSET(grille!$B$2,0,M16,1,1)</f>
        <v>25</v>
      </c>
      <c r="O16" s="117">
        <f ca="1">OFFSET(grille!$B$3,0,M16,1,1)</f>
        <v>50</v>
      </c>
      <c r="P16" s="118">
        <f ca="1">OFFSET(grille!$B$4,0,M16,1,1)</f>
        <v>75</v>
      </c>
      <c r="Q16" s="117">
        <f ca="1">OFFSET(grille!$B$5,0,M16,1,1)</f>
        <v>85</v>
      </c>
      <c r="R16" s="117">
        <f ca="1">OFFSET(grille!$B$6,0,M16,1,1)</f>
        <v>96</v>
      </c>
      <c r="W16" s="306" t="s">
        <v>944</v>
      </c>
      <c r="X16" t="s">
        <v>945</v>
      </c>
    </row>
    <row r="17" spans="1:19" s="103" customFormat="1" ht="12.75" customHeight="1">
      <c r="A17" s="124"/>
      <c r="B17" s="123"/>
      <c r="C17" s="146" t="s">
        <v>16</v>
      </c>
      <c r="D17" s="123" t="s">
        <v>97</v>
      </c>
      <c r="E17" s="123" t="s">
        <v>92</v>
      </c>
      <c r="F17" s="146" t="s">
        <v>18</v>
      </c>
      <c r="G17" s="146" t="s">
        <v>16</v>
      </c>
      <c r="H17" s="123" t="s">
        <v>46</v>
      </c>
      <c r="I17" s="146" t="s">
        <v>21</v>
      </c>
      <c r="J17" s="123"/>
      <c r="K17" s="123"/>
      <c r="L17" s="123"/>
      <c r="M17" s="123"/>
      <c r="N17" s="125"/>
      <c r="O17" s="125"/>
      <c r="P17" s="125"/>
      <c r="Q17" s="125"/>
      <c r="R17" s="125"/>
      <c r="S17" s="116"/>
    </row>
    <row r="18" spans="1:19" s="306" customFormat="1" ht="12.75" customHeight="1">
      <c r="A18" s="325" t="s">
        <v>933</v>
      </c>
      <c r="B18" s="347">
        <v>10</v>
      </c>
      <c r="C18" s="347">
        <v>9</v>
      </c>
      <c r="D18" s="348">
        <v>6</v>
      </c>
      <c r="E18" s="347">
        <v>3</v>
      </c>
      <c r="F18" s="347">
        <v>1</v>
      </c>
      <c r="G18" s="347">
        <v>6</v>
      </c>
      <c r="H18" s="347">
        <v>9</v>
      </c>
      <c r="I18" s="347">
        <v>12</v>
      </c>
      <c r="J18" s="347">
        <f>SUM(B18:I18)</f>
        <v>56</v>
      </c>
      <c r="K18" s="347">
        <v>17</v>
      </c>
      <c r="L18" s="347">
        <f>ROUND((SUM(J18:K18)/3),0)</f>
        <v>24</v>
      </c>
      <c r="M18" s="347">
        <v>20</v>
      </c>
      <c r="N18" s="317">
        <f ca="1">OFFSET(grille!$B$2,0,M18,1,1)</f>
        <v>20</v>
      </c>
      <c r="O18" s="317">
        <f ca="1">OFFSET(grille!$B$3,0,M18,1,1)</f>
        <v>40</v>
      </c>
      <c r="P18" s="317">
        <f ca="1">OFFSET(grille!$B$4,0,M18,1,1)</f>
        <v>60</v>
      </c>
      <c r="Q18" s="317">
        <f ca="1">OFFSET(grille!$B$5,0,M18,1,1)</f>
        <v>74</v>
      </c>
      <c r="R18" s="317">
        <f ca="1">OFFSET(grille!$B$6,0,M18,1,1)</f>
        <v>88</v>
      </c>
      <c r="S18" s="306" t="s">
        <v>54</v>
      </c>
    </row>
    <row r="19" spans="1:18" s="103" customFormat="1" ht="12.75" customHeight="1">
      <c r="A19" s="145"/>
      <c r="B19" s="146"/>
      <c r="C19" s="146" t="s">
        <v>80</v>
      </c>
      <c r="D19" s="146" t="s">
        <v>14</v>
      </c>
      <c r="E19" s="146" t="s">
        <v>13</v>
      </c>
      <c r="F19" s="146" t="s">
        <v>18</v>
      </c>
      <c r="G19" s="146" t="s">
        <v>31</v>
      </c>
      <c r="H19" s="146" t="s">
        <v>19</v>
      </c>
      <c r="I19" s="146" t="s">
        <v>21</v>
      </c>
      <c r="J19" s="146"/>
      <c r="K19" s="146"/>
      <c r="L19" s="146"/>
      <c r="M19" s="146"/>
      <c r="N19" s="147"/>
      <c r="O19" s="147"/>
      <c r="P19" s="147"/>
      <c r="Q19" s="147"/>
      <c r="R19" s="147"/>
    </row>
    <row r="20" spans="1:19" s="306" customFormat="1" ht="12.75" customHeight="1">
      <c r="A20" s="325" t="s">
        <v>176</v>
      </c>
      <c r="B20" s="347">
        <v>10</v>
      </c>
      <c r="C20" s="347">
        <v>1</v>
      </c>
      <c r="D20" s="347">
        <v>9</v>
      </c>
      <c r="E20" s="347">
        <v>3</v>
      </c>
      <c r="F20" s="347">
        <v>1</v>
      </c>
      <c r="G20" s="347">
        <v>1</v>
      </c>
      <c r="H20" s="347">
        <v>12</v>
      </c>
      <c r="I20" s="347">
        <v>12</v>
      </c>
      <c r="J20" s="347">
        <f>SUM(B20:I20)</f>
        <v>49</v>
      </c>
      <c r="K20" s="347">
        <v>20</v>
      </c>
      <c r="L20" s="347">
        <f>ROUND((SUM(J20:K20)/3),0)</f>
        <v>23</v>
      </c>
      <c r="M20" s="347">
        <v>20</v>
      </c>
      <c r="N20" s="317">
        <f ca="1">OFFSET(grille!$B$2,0,M20,1,1)</f>
        <v>20</v>
      </c>
      <c r="O20" s="317">
        <f ca="1">OFFSET(grille!$B$3,0,M20,1,1)</f>
        <v>40</v>
      </c>
      <c r="P20" s="317">
        <f ca="1">OFFSET(grille!$B$4,0,M20,1,1)</f>
        <v>60</v>
      </c>
      <c r="Q20" s="317">
        <f ca="1">OFFSET(grille!$B$5,0,M20,1,1)</f>
        <v>74</v>
      </c>
      <c r="R20" s="317">
        <f ca="1">OFFSET(grille!$B$6,0,M20,1,1)</f>
        <v>88</v>
      </c>
      <c r="S20" s="306" t="s">
        <v>172</v>
      </c>
    </row>
    <row r="21" spans="1:19" s="306" customFormat="1" ht="12.75" customHeight="1">
      <c r="A21" s="349"/>
      <c r="B21" s="350"/>
      <c r="C21" s="146" t="s">
        <v>16</v>
      </c>
      <c r="D21" s="146" t="s">
        <v>26</v>
      </c>
      <c r="E21" s="146" t="s">
        <v>13</v>
      </c>
      <c r="F21" s="146" t="s">
        <v>18</v>
      </c>
      <c r="G21" s="146" t="s">
        <v>16</v>
      </c>
      <c r="H21" s="146" t="s">
        <v>46</v>
      </c>
      <c r="I21" s="146" t="s">
        <v>21</v>
      </c>
      <c r="J21" s="350"/>
      <c r="K21" s="350"/>
      <c r="L21" s="350"/>
      <c r="M21" s="350"/>
      <c r="N21" s="351"/>
      <c r="O21" s="351"/>
      <c r="P21" s="351"/>
      <c r="Q21" s="351"/>
      <c r="R21" s="351"/>
      <c r="S21" s="103"/>
    </row>
    <row r="22" spans="1:19" s="306" customFormat="1" ht="12.75" customHeight="1">
      <c r="A22" s="325" t="s">
        <v>103</v>
      </c>
      <c r="B22" s="347">
        <v>8</v>
      </c>
      <c r="C22" s="347">
        <v>1</v>
      </c>
      <c r="D22" s="347">
        <v>9</v>
      </c>
      <c r="E22" s="347">
        <v>3</v>
      </c>
      <c r="F22" s="347">
        <v>6</v>
      </c>
      <c r="G22" s="347">
        <v>12</v>
      </c>
      <c r="H22" s="347">
        <v>12</v>
      </c>
      <c r="I22" s="347">
        <v>1</v>
      </c>
      <c r="J22" s="347">
        <f>SUM(B22:I22)</f>
        <v>52</v>
      </c>
      <c r="K22" s="347">
        <v>20</v>
      </c>
      <c r="L22" s="347">
        <f>ROUND((SUM(J22:K22)/3),0)</f>
        <v>24</v>
      </c>
      <c r="M22" s="347">
        <v>21</v>
      </c>
      <c r="N22" s="317">
        <f ca="1">OFFSET(grille!$B$2,0,M22,1,1)</f>
        <v>21</v>
      </c>
      <c r="O22" s="317">
        <f ca="1">OFFSET(grille!$B$3,0,M22,1,1)</f>
        <v>42</v>
      </c>
      <c r="P22" s="317">
        <f ca="1">OFFSET(grille!$B$4,0,M22,1,1)</f>
        <v>63</v>
      </c>
      <c r="Q22" s="317">
        <f ca="1">OFFSET(grille!$B$5,0,M22,1,1)</f>
        <v>76</v>
      </c>
      <c r="R22" s="317">
        <f ca="1">OFFSET(grille!$B$6,0,M22,1,1)</f>
        <v>90</v>
      </c>
      <c r="S22" s="306" t="s">
        <v>104</v>
      </c>
    </row>
    <row r="23" spans="1:19" ht="12.75" customHeight="1">
      <c r="A23" s="145"/>
      <c r="B23" s="146"/>
      <c r="C23" s="123" t="s">
        <v>16</v>
      </c>
      <c r="D23" s="123" t="s">
        <v>26</v>
      </c>
      <c r="E23" s="123" t="s">
        <v>13</v>
      </c>
      <c r="F23" s="123" t="s">
        <v>948</v>
      </c>
      <c r="G23" s="123" t="s">
        <v>45</v>
      </c>
      <c r="H23" s="123" t="s">
        <v>46</v>
      </c>
      <c r="I23" s="123" t="s">
        <v>16</v>
      </c>
      <c r="J23" s="146"/>
      <c r="K23" s="146"/>
      <c r="L23" s="146"/>
      <c r="M23" s="146"/>
      <c r="N23" s="277"/>
      <c r="O23" s="277"/>
      <c r="P23" s="277"/>
      <c r="Q23" s="277"/>
      <c r="R23" s="277"/>
      <c r="S23" s="103"/>
    </row>
    <row r="24" spans="2:9" ht="12.75" customHeight="1">
      <c r="B24" s="1"/>
      <c r="C24" s="1"/>
      <c r="D24" s="1"/>
      <c r="E24" s="1"/>
      <c r="F24" s="1"/>
      <c r="G24" s="1"/>
      <c r="H24" s="1"/>
      <c r="I24" s="1"/>
    </row>
    <row r="25" spans="2:9" ht="12.75" customHeight="1">
      <c r="B25" s="1"/>
      <c r="C25" s="1"/>
      <c r="D25" s="1"/>
      <c r="E25" s="1"/>
      <c r="F25" s="1"/>
      <c r="G25" s="1"/>
      <c r="H25" s="1"/>
      <c r="I25" s="1"/>
    </row>
    <row r="26" spans="2:9" ht="12.75" customHeight="1" thickBot="1">
      <c r="B26" s="1"/>
      <c r="C26" s="1"/>
      <c r="D26" s="1"/>
      <c r="E26" s="1"/>
      <c r="F26" s="1"/>
      <c r="G26" s="1"/>
      <c r="H26" s="1"/>
      <c r="I26" s="1"/>
    </row>
    <row r="27" spans="1:2" ht="12.75">
      <c r="A27" s="214"/>
      <c r="B27" s="215"/>
    </row>
    <row r="28" spans="1:4" ht="12.75">
      <c r="A28" s="216" t="s">
        <v>49</v>
      </c>
      <c r="B28" s="217">
        <v>0</v>
      </c>
      <c r="D28" s="79"/>
    </row>
    <row r="29" spans="1:2" ht="12.75">
      <c r="A29" s="187" t="s">
        <v>202</v>
      </c>
      <c r="B29" s="273">
        <v>0</v>
      </c>
    </row>
    <row r="30" spans="1:2" ht="12.75">
      <c r="A30" s="103"/>
      <c r="B30" s="273"/>
    </row>
    <row r="31" spans="1:2" ht="12.75">
      <c r="A31" s="218"/>
      <c r="B31" s="219"/>
    </row>
    <row r="32" spans="1:2" ht="12.75">
      <c r="A32" s="220" t="s">
        <v>87</v>
      </c>
      <c r="B32" s="219"/>
    </row>
    <row r="33" spans="1:2" ht="12.75">
      <c r="A33" s="184" t="s">
        <v>880</v>
      </c>
      <c r="B33" s="219">
        <f>Caractéristiques!I43</f>
        <v>197</v>
      </c>
    </row>
    <row r="34" spans="1:4" ht="12.75">
      <c r="A34" s="184" t="s">
        <v>881</v>
      </c>
      <c r="B34" s="219">
        <f>B33*2</f>
        <v>394</v>
      </c>
      <c r="D34" s="103"/>
    </row>
    <row r="35" spans="1:4" ht="12.75">
      <c r="A35" s="184" t="s">
        <v>882</v>
      </c>
      <c r="B35" s="219">
        <f>B33*4</f>
        <v>788</v>
      </c>
      <c r="D35" s="103"/>
    </row>
    <row r="36" spans="1:4" ht="12.75">
      <c r="A36" s="184" t="s">
        <v>883</v>
      </c>
      <c r="B36" s="219">
        <f>B33*8</f>
        <v>1576</v>
      </c>
      <c r="D36" s="103"/>
    </row>
    <row r="37" spans="1:2" ht="13.5" thickBot="1">
      <c r="A37" s="44"/>
      <c r="B37" s="221"/>
    </row>
    <row r="38" ht="12.75">
      <c r="A38" s="155"/>
    </row>
    <row r="39" spans="1:2" ht="12.75">
      <c r="A39" s="182" t="s">
        <v>105</v>
      </c>
      <c r="B39">
        <f>Caractéristiques!J24-2</f>
        <v>5</v>
      </c>
    </row>
  </sheetData>
  <sheetProtection/>
  <mergeCells count="5">
    <mergeCell ref="R1:R3"/>
    <mergeCell ref="N1:N3"/>
    <mergeCell ref="O1:O3"/>
    <mergeCell ref="P1:P3"/>
    <mergeCell ref="Q1:Q3"/>
  </mergeCells>
  <printOptions/>
  <pageMargins left="0.17" right="0.17" top="1" bottom="1" header="0.4921259845" footer="0.492125984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23" sqref="I23"/>
    </sheetView>
  </sheetViews>
  <sheetFormatPr defaultColWidth="11.421875" defaultRowHeight="12.75"/>
  <cols>
    <col min="1" max="1" width="1.8515625" style="0" customWidth="1"/>
    <col min="2" max="2" width="32.421875" style="0" bestFit="1" customWidth="1"/>
    <col min="3" max="3" width="6.28125" style="1" customWidth="1"/>
    <col min="4" max="4" width="14.00390625" style="1" customWidth="1"/>
    <col min="5" max="5" width="13.140625" style="1" customWidth="1"/>
    <col min="6" max="6" width="10.140625" style="1" customWidth="1"/>
    <col min="7" max="7" width="12.28125" style="1" customWidth="1"/>
    <col min="8" max="8" width="12.421875" style="1" customWidth="1"/>
    <col min="9" max="9" width="11.8515625" style="1" customWidth="1"/>
    <col min="10" max="10" width="10.7109375" style="1" customWidth="1"/>
    <col min="11" max="11" width="7.140625" style="1" customWidth="1"/>
    <col min="12" max="12" width="7.00390625" style="1" hidden="1" customWidth="1"/>
    <col min="13" max="13" width="6.421875" style="1" customWidth="1"/>
    <col min="14" max="14" width="6.8515625" style="1" customWidth="1"/>
    <col min="15" max="19" width="3.8515625" style="1" customWidth="1"/>
    <col min="20" max="20" width="45.28125" style="0" customWidth="1"/>
    <col min="23" max="23" width="39.28125" style="0" customWidth="1"/>
    <col min="24" max="24" width="15.8515625" style="0" bestFit="1" customWidth="1"/>
    <col min="25" max="25" width="16.28125" style="1" customWidth="1"/>
    <col min="26" max="26" width="12.421875" style="1" customWidth="1"/>
    <col min="27" max="27" width="12.8515625" style="1" bestFit="1" customWidth="1"/>
  </cols>
  <sheetData>
    <row r="1" spans="2:19" ht="12.75">
      <c r="B1" s="9" t="str">
        <f>Caractéristiques!D1</f>
        <v>Gmurk</v>
      </c>
      <c r="C1" s="113"/>
      <c r="O1" s="411" t="s">
        <v>598</v>
      </c>
      <c r="P1" s="411" t="s">
        <v>599</v>
      </c>
      <c r="Q1" s="411" t="s">
        <v>600</v>
      </c>
      <c r="R1" s="411" t="s">
        <v>601</v>
      </c>
      <c r="S1" s="411" t="s">
        <v>603</v>
      </c>
    </row>
    <row r="2" spans="15:19" ht="13.5" thickBot="1">
      <c r="O2" s="412"/>
      <c r="P2" s="412"/>
      <c r="Q2" s="412"/>
      <c r="R2" s="412"/>
      <c r="S2" s="412"/>
    </row>
    <row r="3" spans="2:27" s="9" customFormat="1" ht="42" customHeight="1" thickBot="1">
      <c r="B3" s="120" t="s">
        <v>3</v>
      </c>
      <c r="C3" s="120" t="s">
        <v>4</v>
      </c>
      <c r="D3" s="120" t="s">
        <v>6</v>
      </c>
      <c r="E3" s="120" t="s">
        <v>7</v>
      </c>
      <c r="F3" s="120" t="s">
        <v>5</v>
      </c>
      <c r="G3" s="120" t="s">
        <v>17</v>
      </c>
      <c r="H3" s="120" t="s">
        <v>8</v>
      </c>
      <c r="I3" s="120" t="s">
        <v>9</v>
      </c>
      <c r="J3" s="120" t="s">
        <v>22</v>
      </c>
      <c r="K3" s="120" t="s">
        <v>12</v>
      </c>
      <c r="L3" s="120" t="s">
        <v>10</v>
      </c>
      <c r="M3" s="120" t="s">
        <v>11</v>
      </c>
      <c r="N3" s="121" t="s">
        <v>525</v>
      </c>
      <c r="O3" s="413"/>
      <c r="P3" s="413"/>
      <c r="Q3" s="413"/>
      <c r="R3" s="413"/>
      <c r="S3" s="414"/>
      <c r="T3" s="164" t="s">
        <v>163</v>
      </c>
      <c r="U3" s="165"/>
      <c r="V3" s="165"/>
      <c r="W3" s="166"/>
      <c r="X3" s="148" t="s">
        <v>37</v>
      </c>
      <c r="Y3" s="148" t="s">
        <v>161</v>
      </c>
      <c r="Z3" s="148" t="s">
        <v>162</v>
      </c>
      <c r="AA3" s="148" t="s">
        <v>170</v>
      </c>
    </row>
    <row r="4" spans="1:27" ht="12.75" customHeight="1">
      <c r="A4">
        <v>1</v>
      </c>
      <c r="B4" s="325" t="s">
        <v>951</v>
      </c>
      <c r="C4" s="119">
        <v>6</v>
      </c>
      <c r="D4" s="119">
        <v>9</v>
      </c>
      <c r="E4" s="119">
        <v>3</v>
      </c>
      <c r="F4" s="119">
        <v>3</v>
      </c>
      <c r="G4" s="119">
        <v>3</v>
      </c>
      <c r="H4" s="119">
        <v>1</v>
      </c>
      <c r="I4" s="119">
        <v>3</v>
      </c>
      <c r="J4" s="119">
        <v>3</v>
      </c>
      <c r="K4" s="119">
        <f>SUM(C4:J4)</f>
        <v>31</v>
      </c>
      <c r="L4" s="119">
        <v>9</v>
      </c>
      <c r="M4" s="119">
        <f>ROUND((SUM(K4:L4)/3),0)</f>
        <v>13</v>
      </c>
      <c r="N4" s="119">
        <v>11</v>
      </c>
      <c r="O4" s="54">
        <f ca="1">OFFSET(grille!$B$2,0,N4,1,1)</f>
        <v>11</v>
      </c>
      <c r="P4" s="54">
        <f ca="1">OFFSET(grille!$B$3,0,N4,1,1)</f>
        <v>22</v>
      </c>
      <c r="Q4" s="66">
        <f ca="1">OFFSET(grille!$B$4,0,N4,1,1)</f>
        <v>34</v>
      </c>
      <c r="R4" s="54">
        <f ca="1">OFFSET(grille!$B$5,0,N4,1,1)</f>
        <v>46</v>
      </c>
      <c r="S4" s="54">
        <f ca="1">OFFSET(grille!$B$6,0,N4,1,1)</f>
        <v>59</v>
      </c>
      <c r="T4" t="s">
        <v>953</v>
      </c>
      <c r="U4" s="170"/>
      <c r="V4" s="156"/>
      <c r="W4" s="156"/>
      <c r="X4" t="s">
        <v>952</v>
      </c>
      <c r="Y4" s="242" t="s">
        <v>165</v>
      </c>
      <c r="Z4" s="352">
        <v>0.11</v>
      </c>
      <c r="AA4" s="1" t="s">
        <v>171</v>
      </c>
    </row>
    <row r="5" spans="1:26" ht="12" customHeight="1">
      <c r="A5" s="116"/>
      <c r="B5" s="124"/>
      <c r="C5" s="123"/>
      <c r="D5" s="123" t="s">
        <v>25</v>
      </c>
      <c r="E5" s="123" t="s">
        <v>627</v>
      </c>
      <c r="F5" s="123" t="s">
        <v>13</v>
      </c>
      <c r="G5" s="123" t="s">
        <v>27</v>
      </c>
      <c r="H5" s="173" t="s">
        <v>15</v>
      </c>
      <c r="I5" s="123" t="s">
        <v>955</v>
      </c>
      <c r="J5" s="123" t="s">
        <v>34</v>
      </c>
      <c r="K5" s="123"/>
      <c r="L5" s="123"/>
      <c r="M5" s="123"/>
      <c r="N5" s="123"/>
      <c r="O5" s="125"/>
      <c r="P5" s="125"/>
      <c r="Q5" s="125"/>
      <c r="R5" s="125"/>
      <c r="S5" s="125"/>
      <c r="T5" s="201"/>
      <c r="U5" s="199"/>
      <c r="V5" s="200"/>
      <c r="W5" s="200"/>
      <c r="X5" s="201"/>
      <c r="Z5" s="352"/>
    </row>
    <row r="6" spans="1:27" ht="12.75" customHeight="1">
      <c r="A6">
        <v>1</v>
      </c>
      <c r="B6" s="161" t="s">
        <v>33</v>
      </c>
      <c r="C6" s="119">
        <v>1</v>
      </c>
      <c r="D6" s="119">
        <v>9</v>
      </c>
      <c r="E6" s="119">
        <v>3</v>
      </c>
      <c r="F6" s="119">
        <v>3</v>
      </c>
      <c r="G6" s="119">
        <v>1</v>
      </c>
      <c r="H6" s="119">
        <v>6</v>
      </c>
      <c r="I6" s="119">
        <v>1</v>
      </c>
      <c r="J6" s="119">
        <v>3</v>
      </c>
      <c r="K6" s="119">
        <f>SUM(C6:J6)</f>
        <v>27</v>
      </c>
      <c r="L6" s="119">
        <v>16</v>
      </c>
      <c r="M6" s="119">
        <f>ROUND((SUM(K6:L6)/3),0)</f>
        <v>14</v>
      </c>
      <c r="N6" s="119">
        <v>16</v>
      </c>
      <c r="O6" s="54">
        <f ca="1">OFFSET(grille!$B$2,0,N6,1,1)</f>
        <v>16</v>
      </c>
      <c r="P6" s="54">
        <f ca="1">OFFSET(grille!$B$3,0,N6,1,1)</f>
        <v>32</v>
      </c>
      <c r="Q6" s="66">
        <f ca="1">OFFSET(grille!$B$4,0,N6,1,1)</f>
        <v>48</v>
      </c>
      <c r="R6" s="54">
        <f ca="1">OFFSET(grille!$B$5,0,N6,1,1)</f>
        <v>62</v>
      </c>
      <c r="S6" s="54">
        <f ca="1">OFFSET(grille!$B$6,0,N6,1,1)</f>
        <v>77</v>
      </c>
      <c r="T6" t="s">
        <v>956</v>
      </c>
      <c r="U6" s="170"/>
      <c r="V6" s="306" t="s">
        <v>957</v>
      </c>
      <c r="W6" s="156"/>
      <c r="X6" t="s">
        <v>38</v>
      </c>
      <c r="Y6" s="238" t="s">
        <v>166</v>
      </c>
      <c r="Z6" s="352">
        <v>0.01</v>
      </c>
      <c r="AA6" s="1" t="s">
        <v>171</v>
      </c>
    </row>
    <row r="7" spans="1:26" ht="12" customHeight="1">
      <c r="A7" s="116"/>
      <c r="B7" s="124"/>
      <c r="C7" s="123"/>
      <c r="D7" s="123" t="s">
        <v>25</v>
      </c>
      <c r="E7" s="123" t="s">
        <v>627</v>
      </c>
      <c r="F7" s="123" t="s">
        <v>13</v>
      </c>
      <c r="G7" s="123" t="s">
        <v>18</v>
      </c>
      <c r="H7" s="123" t="s">
        <v>35</v>
      </c>
      <c r="I7" s="123" t="s">
        <v>23</v>
      </c>
      <c r="J7" s="123" t="s">
        <v>34</v>
      </c>
      <c r="K7" s="123"/>
      <c r="L7" s="123"/>
      <c r="M7" s="123"/>
      <c r="N7" s="123"/>
      <c r="O7" s="125"/>
      <c r="P7" s="125"/>
      <c r="Q7" s="125"/>
      <c r="R7" s="125"/>
      <c r="S7" s="125"/>
      <c r="T7" s="201"/>
      <c r="U7" s="199"/>
      <c r="V7" s="200"/>
      <c r="W7" s="200"/>
      <c r="X7" s="201"/>
      <c r="Z7" s="352"/>
    </row>
    <row r="8" spans="1:27" ht="12.75" customHeight="1">
      <c r="A8">
        <v>1</v>
      </c>
      <c r="B8" s="325" t="s">
        <v>625</v>
      </c>
      <c r="C8" s="119">
        <v>4</v>
      </c>
      <c r="D8" s="119">
        <v>6</v>
      </c>
      <c r="E8" s="119">
        <v>3</v>
      </c>
      <c r="F8" s="119">
        <v>3</v>
      </c>
      <c r="G8" s="119">
        <v>1</v>
      </c>
      <c r="H8" s="119">
        <v>3</v>
      </c>
      <c r="I8" s="119">
        <v>6</v>
      </c>
      <c r="J8" s="119">
        <v>1</v>
      </c>
      <c r="K8" s="119">
        <f>SUM(C8:J8)</f>
        <v>27</v>
      </c>
      <c r="L8" s="119">
        <v>23</v>
      </c>
      <c r="M8" s="119">
        <f>ROUND((SUM(K8:L8)/3),0)</f>
        <v>17</v>
      </c>
      <c r="N8" s="119">
        <v>23</v>
      </c>
      <c r="O8" s="54">
        <f ca="1">OFFSET(grille!$B$2,0,N8,1,1)</f>
        <v>23</v>
      </c>
      <c r="P8" s="54">
        <f ca="1">OFFSET(grille!$B$3,0,N8,1,1)</f>
        <v>46</v>
      </c>
      <c r="Q8" s="66">
        <f ca="1">OFFSET(grille!$B$4,0,N8,1,1)</f>
        <v>69</v>
      </c>
      <c r="R8" s="54">
        <f ca="1">OFFSET(grille!$B$5,0,N8,1,1)</f>
        <v>81</v>
      </c>
      <c r="S8" s="54">
        <f ca="1">OFFSET(grille!$B$6,0,N8,1,1)</f>
        <v>93</v>
      </c>
      <c r="T8" t="s">
        <v>626</v>
      </c>
      <c r="X8" t="s">
        <v>954</v>
      </c>
      <c r="Y8" s="242" t="s">
        <v>177</v>
      </c>
      <c r="Z8" s="352">
        <v>0.07</v>
      </c>
      <c r="AA8" s="1" t="s">
        <v>171</v>
      </c>
    </row>
    <row r="9" spans="2:26" ht="12.75" customHeight="1">
      <c r="B9" s="232"/>
      <c r="C9" s="158"/>
      <c r="D9" s="123" t="s">
        <v>119</v>
      </c>
      <c r="E9" s="123" t="s">
        <v>627</v>
      </c>
      <c r="F9" s="123" t="s">
        <v>13</v>
      </c>
      <c r="G9" s="123" t="s">
        <v>18</v>
      </c>
      <c r="H9" s="123" t="s">
        <v>28</v>
      </c>
      <c r="I9" s="123" t="s">
        <v>19</v>
      </c>
      <c r="J9" s="146" t="s">
        <v>20</v>
      </c>
      <c r="K9" s="30"/>
      <c r="L9" s="30"/>
      <c r="M9" s="30"/>
      <c r="N9" s="158"/>
      <c r="O9" s="159"/>
      <c r="P9" s="159"/>
      <c r="Q9" s="160"/>
      <c r="R9" s="159"/>
      <c r="S9" s="159"/>
      <c r="Z9" s="352"/>
    </row>
    <row r="10" spans="1:27" s="306" customFormat="1" ht="12.75" customHeight="1">
      <c r="A10" s="306">
        <v>1</v>
      </c>
      <c r="B10" s="316" t="s">
        <v>81</v>
      </c>
      <c r="C10" s="172">
        <v>2</v>
      </c>
      <c r="D10" s="172">
        <v>12</v>
      </c>
      <c r="E10" s="172">
        <v>9</v>
      </c>
      <c r="F10" s="172">
        <v>12</v>
      </c>
      <c r="G10" s="172">
        <v>1</v>
      </c>
      <c r="H10" s="172">
        <v>1</v>
      </c>
      <c r="I10" s="172">
        <v>1</v>
      </c>
      <c r="J10" s="172">
        <v>12</v>
      </c>
      <c r="K10" s="172">
        <f>SUM(C10:J10)</f>
        <v>50</v>
      </c>
      <c r="L10" s="172"/>
      <c r="M10" s="172">
        <v>92</v>
      </c>
      <c r="N10" s="172">
        <v>20</v>
      </c>
      <c r="O10" s="317">
        <f ca="1">OFFSET(grille!$B$2,0,N10,1,1)</f>
        <v>20</v>
      </c>
      <c r="P10" s="317">
        <f ca="1">OFFSET(grille!$B$3,0,N10,1,1)</f>
        <v>40</v>
      </c>
      <c r="Q10" s="317">
        <f ca="1">OFFSET(grille!$B$4,0,N10,1,1)</f>
        <v>60</v>
      </c>
      <c r="R10" s="317">
        <f ca="1">OFFSET(grille!$B$5,0,N10,1,1)</f>
        <v>74</v>
      </c>
      <c r="S10" s="317">
        <f ca="1">OFFSET(grille!$B$6,0,N10,1,1)</f>
        <v>88</v>
      </c>
      <c r="T10" s="170" t="s">
        <v>82</v>
      </c>
      <c r="X10" s="306" t="s">
        <v>958</v>
      </c>
      <c r="Y10" s="238" t="s">
        <v>166</v>
      </c>
      <c r="Z10" s="355">
        <v>0.16</v>
      </c>
      <c r="AA10" s="318" t="s">
        <v>171</v>
      </c>
    </row>
    <row r="11" spans="2:26" ht="12.75" customHeight="1">
      <c r="B11" s="196"/>
      <c r="C11" s="197"/>
      <c r="D11" s="173" t="s">
        <v>24</v>
      </c>
      <c r="E11" s="197" t="s">
        <v>26</v>
      </c>
      <c r="F11" s="173" t="s">
        <v>152</v>
      </c>
      <c r="G11" s="173" t="s">
        <v>18</v>
      </c>
      <c r="H11" s="173" t="s">
        <v>15</v>
      </c>
      <c r="I11" s="197" t="s">
        <v>23</v>
      </c>
      <c r="J11" s="173" t="s">
        <v>21</v>
      </c>
      <c r="K11" s="197"/>
      <c r="L11" s="197"/>
      <c r="M11" s="197"/>
      <c r="N11" s="197"/>
      <c r="O11" s="198"/>
      <c r="P11" s="198"/>
      <c r="Q11" s="198"/>
      <c r="R11" s="198"/>
      <c r="S11" s="198"/>
      <c r="T11" s="199"/>
      <c r="U11" s="116"/>
      <c r="V11" s="116"/>
      <c r="W11" s="116"/>
      <c r="X11" s="200"/>
      <c r="Z11" s="352"/>
    </row>
    <row r="12" spans="1:27" ht="14.25" customHeight="1">
      <c r="A12">
        <v>1</v>
      </c>
      <c r="B12" s="161" t="s">
        <v>101</v>
      </c>
      <c r="C12" s="119">
        <v>6</v>
      </c>
      <c r="D12" s="119">
        <v>1</v>
      </c>
      <c r="E12" s="119">
        <v>9</v>
      </c>
      <c r="F12" s="119">
        <v>3</v>
      </c>
      <c r="G12" s="119">
        <v>1</v>
      </c>
      <c r="H12" s="119">
        <v>1</v>
      </c>
      <c r="I12" s="119">
        <v>12</v>
      </c>
      <c r="J12" s="119">
        <v>1</v>
      </c>
      <c r="K12" s="119">
        <f>SUM(C12:J12)</f>
        <v>34</v>
      </c>
      <c r="L12" s="119">
        <v>20</v>
      </c>
      <c r="M12" s="119">
        <f>ROUND((SUM(K12:L12)/3),0)</f>
        <v>18</v>
      </c>
      <c r="N12" s="119">
        <v>22</v>
      </c>
      <c r="O12" s="54">
        <f ca="1">OFFSET(grille!$B$2,0,N12,1,1)</f>
        <v>22</v>
      </c>
      <c r="P12" s="54">
        <f ca="1">OFFSET(grille!$B$3,0,N12,1,1)</f>
        <v>44</v>
      </c>
      <c r="Q12" s="66">
        <f ca="1">OFFSET(grille!$B$4,0,N12,1,1)</f>
        <v>66</v>
      </c>
      <c r="R12" s="54">
        <f ca="1">OFFSET(grille!$B$5,0,N12,1,1)</f>
        <v>79</v>
      </c>
      <c r="S12" s="54">
        <f ca="1">OFFSET(grille!$B$6,0,N12,1,1)</f>
        <v>92</v>
      </c>
      <c r="T12" s="306" t="s">
        <v>959</v>
      </c>
      <c r="X12" t="s">
        <v>38</v>
      </c>
      <c r="Y12" s="242" t="s">
        <v>165</v>
      </c>
      <c r="Z12" s="352">
        <v>0.23</v>
      </c>
      <c r="AA12" s="1" t="s">
        <v>171</v>
      </c>
    </row>
    <row r="13" spans="2:27" s="116" customFormat="1" ht="12.75" customHeight="1">
      <c r="B13" s="124"/>
      <c r="C13" s="123"/>
      <c r="D13" s="123" t="s">
        <v>16</v>
      </c>
      <c r="E13" s="123" t="s">
        <v>26</v>
      </c>
      <c r="F13" s="173" t="s">
        <v>13</v>
      </c>
      <c r="G13" s="123" t="s">
        <v>18</v>
      </c>
      <c r="H13" s="173" t="s">
        <v>15</v>
      </c>
      <c r="I13" s="123" t="s">
        <v>46</v>
      </c>
      <c r="J13" s="146" t="s">
        <v>20</v>
      </c>
      <c r="K13" s="123"/>
      <c r="L13" s="123"/>
      <c r="M13" s="123"/>
      <c r="N13" s="123"/>
      <c r="O13" s="125"/>
      <c r="P13" s="125"/>
      <c r="Q13" s="125"/>
      <c r="R13" s="125"/>
      <c r="S13" s="125"/>
      <c r="Y13" s="236"/>
      <c r="Z13" s="353"/>
      <c r="AA13" s="236"/>
    </row>
    <row r="14" spans="1:27" ht="12.75" customHeight="1">
      <c r="A14">
        <v>1</v>
      </c>
      <c r="B14" s="316" t="s">
        <v>960</v>
      </c>
      <c r="C14" s="172">
        <v>6</v>
      </c>
      <c r="D14" s="172">
        <v>6</v>
      </c>
      <c r="E14" s="172">
        <v>3</v>
      </c>
      <c r="F14" s="172">
        <v>3</v>
      </c>
      <c r="G14" s="172">
        <v>1</v>
      </c>
      <c r="H14" s="172">
        <v>6</v>
      </c>
      <c r="I14" s="172">
        <v>1</v>
      </c>
      <c r="J14" s="172">
        <v>3</v>
      </c>
      <c r="K14" s="172">
        <f>SUM(C14:J14)</f>
        <v>29</v>
      </c>
      <c r="L14" s="172">
        <v>30</v>
      </c>
      <c r="M14" s="172">
        <f>ROUND((SUM(K14:L14)/3),0)</f>
        <v>20</v>
      </c>
      <c r="N14" s="172">
        <v>30</v>
      </c>
      <c r="O14" s="66">
        <f ca="1">OFFSET(grille!$B$2,0,N14,1,1)</f>
        <v>30</v>
      </c>
      <c r="P14" s="66">
        <f ca="1">OFFSET(grille!$B$3,0,N14,1,1)</f>
        <v>60</v>
      </c>
      <c r="Q14" s="66">
        <f ca="1">OFFSET(grille!$B$4,0,N14,1,1)</f>
        <v>90</v>
      </c>
      <c r="R14" s="66">
        <f ca="1">OFFSET(grille!$B$5,0,N14,1,1)</f>
        <v>94</v>
      </c>
      <c r="S14" s="66">
        <f ca="1">OFFSET(grille!$B$6,0,N14,1,1)</f>
        <v>99</v>
      </c>
      <c r="T14" s="170" t="s">
        <v>963</v>
      </c>
      <c r="X14" s="306" t="s">
        <v>962</v>
      </c>
      <c r="Y14" s="242" t="s">
        <v>165</v>
      </c>
      <c r="Z14" s="352">
        <v>0.15</v>
      </c>
      <c r="AA14" s="1" t="s">
        <v>171</v>
      </c>
    </row>
    <row r="15" spans="2:24" ht="12.75" customHeight="1">
      <c r="B15" s="196"/>
      <c r="C15" s="197"/>
      <c r="D15" s="123" t="s">
        <v>119</v>
      </c>
      <c r="E15" s="123" t="s">
        <v>627</v>
      </c>
      <c r="F15" s="173" t="s">
        <v>13</v>
      </c>
      <c r="G15" s="123" t="s">
        <v>18</v>
      </c>
      <c r="H15" s="123" t="s">
        <v>31</v>
      </c>
      <c r="I15" s="123" t="s">
        <v>23</v>
      </c>
      <c r="J15" s="123" t="s">
        <v>34</v>
      </c>
      <c r="K15" s="197"/>
      <c r="L15" s="197"/>
      <c r="M15" s="197"/>
      <c r="N15" s="197"/>
      <c r="O15" s="198"/>
      <c r="P15" s="198"/>
      <c r="Q15" s="198"/>
      <c r="R15" s="198"/>
      <c r="S15" s="198"/>
      <c r="T15" s="199" t="s">
        <v>964</v>
      </c>
      <c r="U15" s="116"/>
      <c r="V15" s="116"/>
      <c r="W15" s="116"/>
      <c r="X15" s="200"/>
    </row>
    <row r="16" spans="1:27" s="163" customFormat="1" ht="12.75" customHeight="1">
      <c r="A16">
        <v>1</v>
      </c>
      <c r="B16" s="325" t="s">
        <v>102</v>
      </c>
      <c r="C16" s="119">
        <v>6</v>
      </c>
      <c r="D16" s="119">
        <v>9</v>
      </c>
      <c r="E16" s="119">
        <v>3</v>
      </c>
      <c r="F16" s="119">
        <v>6</v>
      </c>
      <c r="G16" s="119">
        <v>12</v>
      </c>
      <c r="H16" s="119">
        <v>12</v>
      </c>
      <c r="I16" s="119">
        <v>6</v>
      </c>
      <c r="J16" s="119">
        <v>6</v>
      </c>
      <c r="K16" s="119">
        <f>SUM(C16:J16)</f>
        <v>60</v>
      </c>
      <c r="L16" s="119">
        <v>19</v>
      </c>
      <c r="M16" s="119">
        <f>ROUND((SUM(K16:L16)/3),0)</f>
        <v>26</v>
      </c>
      <c r="N16" s="119">
        <v>19</v>
      </c>
      <c r="O16" s="54">
        <f ca="1">OFFSET(grille!$B$2,0,N16,1,1)</f>
        <v>19</v>
      </c>
      <c r="P16" s="54">
        <f ca="1">OFFSET(grille!$B$3,0,N16,1,1)</f>
        <v>38</v>
      </c>
      <c r="Q16" s="66">
        <f ca="1">OFFSET(grille!$B$4,0,N16,1,1)</f>
        <v>57</v>
      </c>
      <c r="R16" s="54">
        <f ca="1">OFFSET(grille!$B$5,0,N16,1,1)</f>
        <v>71</v>
      </c>
      <c r="S16" s="54">
        <f ca="1">OFFSET(grille!$B$6,0,N16,1,1)</f>
        <v>85</v>
      </c>
      <c r="T16" t="s">
        <v>965</v>
      </c>
      <c r="X16" s="306" t="s">
        <v>962</v>
      </c>
      <c r="Y16" s="242" t="s">
        <v>177</v>
      </c>
      <c r="Z16" s="354">
        <v>0.15</v>
      </c>
      <c r="AA16" s="81" t="s">
        <v>171</v>
      </c>
    </row>
    <row r="17" spans="1:26" ht="12.75" customHeight="1">
      <c r="A17" s="116"/>
      <c r="B17" s="232"/>
      <c r="C17" s="158"/>
      <c r="D17" s="123" t="s">
        <v>25</v>
      </c>
      <c r="E17" s="123" t="s">
        <v>627</v>
      </c>
      <c r="F17" s="123" t="s">
        <v>92</v>
      </c>
      <c r="G17" s="123" t="s">
        <v>44</v>
      </c>
      <c r="H17" s="123" t="s">
        <v>45</v>
      </c>
      <c r="I17" s="197" t="s">
        <v>32</v>
      </c>
      <c r="J17" s="146" t="s">
        <v>100</v>
      </c>
      <c r="K17" s="30"/>
      <c r="L17" s="30"/>
      <c r="M17" s="30"/>
      <c r="N17" s="158"/>
      <c r="O17" s="159"/>
      <c r="P17" s="159"/>
      <c r="Q17" s="160"/>
      <c r="R17" s="159"/>
      <c r="S17" s="159"/>
      <c r="T17" s="103" t="s">
        <v>966</v>
      </c>
      <c r="Z17" s="352"/>
    </row>
    <row r="18" spans="1:27" ht="12.75" customHeight="1">
      <c r="A18">
        <v>1</v>
      </c>
      <c r="B18" s="316" t="s">
        <v>967</v>
      </c>
      <c r="C18" s="172">
        <v>1</v>
      </c>
      <c r="D18" s="172">
        <v>6</v>
      </c>
      <c r="E18" s="172">
        <v>3</v>
      </c>
      <c r="F18" s="172">
        <v>3</v>
      </c>
      <c r="G18" s="172">
        <v>1</v>
      </c>
      <c r="H18" s="172">
        <v>6</v>
      </c>
      <c r="I18" s="172">
        <v>1</v>
      </c>
      <c r="J18" s="172">
        <v>6</v>
      </c>
      <c r="K18" s="172">
        <f>SUM(C18:J18)</f>
        <v>27</v>
      </c>
      <c r="L18" s="172">
        <v>30</v>
      </c>
      <c r="M18" s="172">
        <f>ROUND((SUM(K18:L18)/3),0)</f>
        <v>19</v>
      </c>
      <c r="N18" s="172">
        <v>30</v>
      </c>
      <c r="O18" s="66">
        <f ca="1">OFFSET(grille!$B$2,0,N18,1,1)</f>
        <v>30</v>
      </c>
      <c r="P18" s="66">
        <f ca="1">OFFSET(grille!$B$3,0,N18,1,1)</f>
        <v>60</v>
      </c>
      <c r="Q18" s="66">
        <f ca="1">OFFSET(grille!$B$4,0,N18,1,1)</f>
        <v>90</v>
      </c>
      <c r="R18" s="66">
        <f ca="1">OFFSET(grille!$B$5,0,N18,1,1)</f>
        <v>94</v>
      </c>
      <c r="S18" s="66">
        <f ca="1">OFFSET(grille!$B$6,0,N18,1,1)</f>
        <v>99</v>
      </c>
      <c r="T18" s="170" t="s">
        <v>961</v>
      </c>
      <c r="X18" s="306" t="s">
        <v>952</v>
      </c>
      <c r="Y18" s="242" t="s">
        <v>165</v>
      </c>
      <c r="Z18" s="352">
        <v>0.01</v>
      </c>
      <c r="AA18" s="1" t="s">
        <v>171</v>
      </c>
    </row>
    <row r="19" spans="2:24" ht="12.75" customHeight="1">
      <c r="B19" s="196"/>
      <c r="C19" s="197"/>
      <c r="D19" s="123" t="s">
        <v>119</v>
      </c>
      <c r="E19" s="123" t="s">
        <v>627</v>
      </c>
      <c r="F19" s="173" t="s">
        <v>13</v>
      </c>
      <c r="G19" s="123" t="s">
        <v>18</v>
      </c>
      <c r="H19" s="123" t="s">
        <v>31</v>
      </c>
      <c r="I19" s="123" t="s">
        <v>23</v>
      </c>
      <c r="J19" s="146" t="s">
        <v>100</v>
      </c>
      <c r="K19" s="197"/>
      <c r="L19" s="197"/>
      <c r="M19" s="197"/>
      <c r="N19" s="197"/>
      <c r="O19" s="198"/>
      <c r="P19" s="198"/>
      <c r="Q19" s="198"/>
      <c r="R19" s="198"/>
      <c r="S19" s="198"/>
      <c r="T19" s="199" t="s">
        <v>968</v>
      </c>
      <c r="U19" s="116"/>
      <c r="V19" s="116"/>
      <c r="W19" s="116"/>
      <c r="X19" s="200"/>
    </row>
    <row r="20" spans="1:27" ht="12.75" customHeight="1">
      <c r="A20">
        <v>1</v>
      </c>
      <c r="B20" s="316" t="s">
        <v>969</v>
      </c>
      <c r="C20" s="172">
        <v>6</v>
      </c>
      <c r="D20" s="172">
        <v>1</v>
      </c>
      <c r="E20" s="172">
        <v>12</v>
      </c>
      <c r="F20" s="172">
        <v>1</v>
      </c>
      <c r="G20" s="172">
        <v>3</v>
      </c>
      <c r="H20" s="172">
        <v>1</v>
      </c>
      <c r="I20" s="172">
        <v>12</v>
      </c>
      <c r="J20" s="172">
        <v>12</v>
      </c>
      <c r="K20" s="172">
        <f>SUM(C20:J20)</f>
        <v>48</v>
      </c>
      <c r="L20" s="172">
        <v>21</v>
      </c>
      <c r="M20" s="172">
        <f>ROUND((SUM(K20:L20)/3),0)</f>
        <v>23</v>
      </c>
      <c r="N20" s="172">
        <v>21</v>
      </c>
      <c r="O20" s="66">
        <f ca="1">OFFSET(grille!$B$2,0,N20,1,1)</f>
        <v>21</v>
      </c>
      <c r="P20" s="66">
        <f ca="1">OFFSET(grille!$B$3,0,N20,1,1)</f>
        <v>42</v>
      </c>
      <c r="Q20" s="66">
        <f ca="1">OFFSET(grille!$B$4,0,N20,1,1)</f>
        <v>63</v>
      </c>
      <c r="R20" s="66">
        <f ca="1">OFFSET(grille!$B$5,0,N20,1,1)</f>
        <v>76</v>
      </c>
      <c r="S20" s="66">
        <f ca="1">OFFSET(grille!$B$6,0,N20,1,1)</f>
        <v>90</v>
      </c>
      <c r="T20" s="170" t="s">
        <v>971</v>
      </c>
      <c r="X20" s="306" t="s">
        <v>962</v>
      </c>
      <c r="Y20" s="240" t="s">
        <v>164</v>
      </c>
      <c r="Z20" s="352">
        <v>0.24</v>
      </c>
      <c r="AA20" s="1" t="s">
        <v>171</v>
      </c>
    </row>
    <row r="21" spans="2:24" ht="12.75" customHeight="1">
      <c r="B21" s="196"/>
      <c r="C21" s="197"/>
      <c r="D21" s="123" t="s">
        <v>16</v>
      </c>
      <c r="E21" s="197" t="s">
        <v>97</v>
      </c>
      <c r="F21" s="123" t="s">
        <v>16</v>
      </c>
      <c r="G21" s="123" t="s">
        <v>27</v>
      </c>
      <c r="H21" s="173" t="s">
        <v>15</v>
      </c>
      <c r="I21" s="197" t="s">
        <v>46</v>
      </c>
      <c r="J21" s="173" t="s">
        <v>21</v>
      </c>
      <c r="K21" s="197"/>
      <c r="L21" s="197"/>
      <c r="M21" s="197"/>
      <c r="N21" s="197"/>
      <c r="O21" s="198"/>
      <c r="P21" s="198"/>
      <c r="Q21" s="198"/>
      <c r="R21" s="198"/>
      <c r="S21" s="198"/>
      <c r="T21" s="199" t="s">
        <v>970</v>
      </c>
      <c r="U21" s="116"/>
      <c r="V21" s="116"/>
      <c r="W21" s="116"/>
      <c r="X21" s="200"/>
    </row>
    <row r="22" spans="1:27" ht="12.75" customHeight="1">
      <c r="A22">
        <v>1</v>
      </c>
      <c r="B22" s="316" t="s">
        <v>972</v>
      </c>
      <c r="C22" s="172">
        <v>6</v>
      </c>
      <c r="D22" s="172">
        <v>3</v>
      </c>
      <c r="E22" s="172">
        <v>6</v>
      </c>
      <c r="F22" s="172">
        <v>3</v>
      </c>
      <c r="G22" s="172">
        <v>6</v>
      </c>
      <c r="H22" s="172">
        <v>12</v>
      </c>
      <c r="I22" s="172">
        <v>1</v>
      </c>
      <c r="J22" s="172">
        <v>9</v>
      </c>
      <c r="K22" s="172">
        <f>SUM(C22:J22)</f>
        <v>46</v>
      </c>
      <c r="L22" s="172">
        <v>20</v>
      </c>
      <c r="M22" s="172">
        <f>ROUND((SUM(K22:L22)/3),0)</f>
        <v>22</v>
      </c>
      <c r="N22" s="172">
        <v>20</v>
      </c>
      <c r="O22" s="66">
        <f ca="1">OFFSET(grille!$B$2,0,N22,1,1)</f>
        <v>20</v>
      </c>
      <c r="P22" s="66">
        <f ca="1">OFFSET(grille!$B$3,0,N22,1,1)</f>
        <v>40</v>
      </c>
      <c r="Q22" s="66">
        <f ca="1">OFFSET(grille!$B$4,0,N22,1,1)</f>
        <v>60</v>
      </c>
      <c r="R22" s="66">
        <f ca="1">OFFSET(grille!$B$5,0,N22,1,1)</f>
        <v>74</v>
      </c>
      <c r="S22" s="66">
        <f ca="1">OFFSET(grille!$B$6,0,N22,1,1)</f>
        <v>88</v>
      </c>
      <c r="T22" s="170" t="s">
        <v>973</v>
      </c>
      <c r="X22" s="306" t="s">
        <v>962</v>
      </c>
      <c r="Y22" s="242" t="s">
        <v>177</v>
      </c>
      <c r="Z22" s="352">
        <v>0.23</v>
      </c>
      <c r="AA22" s="1" t="s">
        <v>171</v>
      </c>
    </row>
    <row r="23" spans="2:24" ht="12.75" customHeight="1">
      <c r="B23" s="196"/>
      <c r="C23" s="197"/>
      <c r="D23" s="123" t="s">
        <v>986</v>
      </c>
      <c r="E23" s="197" t="s">
        <v>14</v>
      </c>
      <c r="F23" s="173" t="s">
        <v>13</v>
      </c>
      <c r="G23" s="123" t="s">
        <v>50</v>
      </c>
      <c r="H23" s="123" t="s">
        <v>45</v>
      </c>
      <c r="I23" s="123" t="s">
        <v>23</v>
      </c>
      <c r="J23" s="173" t="s">
        <v>173</v>
      </c>
      <c r="K23" s="197"/>
      <c r="L23" s="197"/>
      <c r="M23" s="197"/>
      <c r="N23" s="197"/>
      <c r="O23" s="198"/>
      <c r="P23" s="198"/>
      <c r="Q23" s="198"/>
      <c r="R23" s="198"/>
      <c r="S23" s="198"/>
      <c r="T23" s="199" t="s">
        <v>974</v>
      </c>
      <c r="U23" s="116"/>
      <c r="V23" s="116"/>
      <c r="W23" s="116"/>
      <c r="X23" s="200"/>
    </row>
    <row r="24" spans="1:27" ht="12.75" customHeight="1">
      <c r="A24">
        <v>1</v>
      </c>
      <c r="B24" s="316" t="s">
        <v>975</v>
      </c>
      <c r="C24" s="172">
        <v>6</v>
      </c>
      <c r="D24" s="172">
        <v>1</v>
      </c>
      <c r="E24" s="172">
        <v>3</v>
      </c>
      <c r="F24" s="172">
        <v>3</v>
      </c>
      <c r="G24" s="172">
        <v>3</v>
      </c>
      <c r="H24" s="172">
        <v>9</v>
      </c>
      <c r="I24" s="172">
        <v>12</v>
      </c>
      <c r="J24" s="172">
        <v>12</v>
      </c>
      <c r="K24" s="172">
        <f>SUM(C24:J24)</f>
        <v>49</v>
      </c>
      <c r="L24" s="172">
        <v>20</v>
      </c>
      <c r="M24" s="172">
        <f>ROUND((SUM(K24:L24)/3),0)</f>
        <v>23</v>
      </c>
      <c r="N24" s="172">
        <v>20</v>
      </c>
      <c r="O24" s="66">
        <f ca="1">OFFSET(grille!$B$2,0,N24,1,1)</f>
        <v>20</v>
      </c>
      <c r="P24" s="66">
        <f ca="1">OFFSET(grille!$B$3,0,N24,1,1)</f>
        <v>40</v>
      </c>
      <c r="Q24" s="66">
        <f ca="1">OFFSET(grille!$B$4,0,N24,1,1)</f>
        <v>60</v>
      </c>
      <c r="R24" s="66">
        <f ca="1">OFFSET(grille!$B$5,0,N24,1,1)</f>
        <v>74</v>
      </c>
      <c r="S24" s="66">
        <f ca="1">OFFSET(grille!$B$6,0,N24,1,1)</f>
        <v>88</v>
      </c>
      <c r="T24" s="170" t="s">
        <v>977</v>
      </c>
      <c r="X24" s="306" t="s">
        <v>962</v>
      </c>
      <c r="Y24" s="240" t="s">
        <v>164</v>
      </c>
      <c r="Z24" s="352">
        <v>0.23</v>
      </c>
      <c r="AA24" s="1" t="s">
        <v>171</v>
      </c>
    </row>
    <row r="25" spans="2:24" ht="12.75" customHeight="1">
      <c r="B25" s="196"/>
      <c r="C25" s="197"/>
      <c r="D25" s="123" t="s">
        <v>16</v>
      </c>
      <c r="E25" s="123" t="s">
        <v>627</v>
      </c>
      <c r="F25" s="173" t="s">
        <v>13</v>
      </c>
      <c r="G25" s="123" t="s">
        <v>27</v>
      </c>
      <c r="H25" s="123" t="s">
        <v>91</v>
      </c>
      <c r="I25" s="197" t="s">
        <v>46</v>
      </c>
      <c r="J25" s="173" t="s">
        <v>21</v>
      </c>
      <c r="K25" s="197"/>
      <c r="L25" s="197"/>
      <c r="M25" s="197"/>
      <c r="N25" s="197"/>
      <c r="O25" s="198"/>
      <c r="P25" s="198"/>
      <c r="Q25" s="198"/>
      <c r="R25" s="198"/>
      <c r="S25" s="198"/>
      <c r="T25" s="199"/>
      <c r="U25" s="116"/>
      <c r="V25" s="116"/>
      <c r="W25" s="116"/>
      <c r="X25" s="200"/>
    </row>
    <row r="26" spans="1:27" ht="12.75" customHeight="1">
      <c r="A26">
        <v>1</v>
      </c>
      <c r="B26" s="316" t="s">
        <v>976</v>
      </c>
      <c r="C26" s="172">
        <v>10</v>
      </c>
      <c r="D26" s="172">
        <v>9</v>
      </c>
      <c r="E26" s="172">
        <v>6</v>
      </c>
      <c r="F26" s="172">
        <v>3</v>
      </c>
      <c r="G26" s="172">
        <v>1</v>
      </c>
      <c r="H26" s="172">
        <v>6</v>
      </c>
      <c r="I26" s="172">
        <v>6</v>
      </c>
      <c r="J26" s="172">
        <v>12</v>
      </c>
      <c r="K26" s="172">
        <f>SUM(C26:J26)</f>
        <v>53</v>
      </c>
      <c r="L26" s="172">
        <v>17</v>
      </c>
      <c r="M26" s="172">
        <f>ROUND((SUM(K26:L26)/3),0)</f>
        <v>23</v>
      </c>
      <c r="N26" s="172">
        <v>19</v>
      </c>
      <c r="O26" s="66">
        <f ca="1">OFFSET(grille!$B$2,0,N26,1,1)</f>
        <v>19</v>
      </c>
      <c r="P26" s="66">
        <f ca="1">OFFSET(grille!$B$3,0,N26,1,1)</f>
        <v>38</v>
      </c>
      <c r="Q26" s="66">
        <f ca="1">OFFSET(grille!$B$4,0,N26,1,1)</f>
        <v>57</v>
      </c>
      <c r="R26" s="66">
        <f ca="1">OFFSET(grille!$B$5,0,N26,1,1)</f>
        <v>71</v>
      </c>
      <c r="S26" s="66">
        <f ca="1">OFFSET(grille!$B$6,0,N26,1,1)</f>
        <v>85</v>
      </c>
      <c r="T26" s="170" t="s">
        <v>978</v>
      </c>
      <c r="X26" s="306" t="s">
        <v>38</v>
      </c>
      <c r="Y26" s="238" t="s">
        <v>166</v>
      </c>
      <c r="Z26" s="352">
        <v>0.39</v>
      </c>
      <c r="AA26" s="1" t="s">
        <v>171</v>
      </c>
    </row>
    <row r="27" spans="2:24" ht="12.75" customHeight="1">
      <c r="B27" s="196"/>
      <c r="C27" s="197"/>
      <c r="D27" s="123" t="s">
        <v>25</v>
      </c>
      <c r="E27" s="197" t="s">
        <v>14</v>
      </c>
      <c r="F27" s="173" t="s">
        <v>13</v>
      </c>
      <c r="G27" s="123" t="s">
        <v>18</v>
      </c>
      <c r="H27" s="123" t="s">
        <v>31</v>
      </c>
      <c r="I27" s="197" t="s">
        <v>32</v>
      </c>
      <c r="J27" s="173" t="s">
        <v>21</v>
      </c>
      <c r="K27" s="197"/>
      <c r="L27" s="197"/>
      <c r="M27" s="197"/>
      <c r="N27" s="197"/>
      <c r="O27" s="198"/>
      <c r="P27" s="198"/>
      <c r="Q27" s="198"/>
      <c r="R27" s="198"/>
      <c r="S27" s="198"/>
      <c r="T27" s="199"/>
      <c r="U27" s="116"/>
      <c r="V27" s="116"/>
      <c r="W27" s="116"/>
      <c r="X27" s="200"/>
    </row>
    <row r="28" spans="1:27" ht="12.75" customHeight="1">
      <c r="A28">
        <v>1</v>
      </c>
      <c r="B28" s="325" t="s">
        <v>979</v>
      </c>
      <c r="C28" s="119">
        <v>6</v>
      </c>
      <c r="D28" s="119">
        <v>1</v>
      </c>
      <c r="E28" s="119">
        <v>9</v>
      </c>
      <c r="F28" s="119">
        <v>3</v>
      </c>
      <c r="G28" s="119">
        <v>3</v>
      </c>
      <c r="H28" s="119">
        <v>9</v>
      </c>
      <c r="I28" s="119">
        <v>12</v>
      </c>
      <c r="J28" s="119">
        <v>1</v>
      </c>
      <c r="K28" s="119">
        <f>SUM(C28:J28)</f>
        <v>44</v>
      </c>
      <c r="L28" s="119">
        <v>20</v>
      </c>
      <c r="M28" s="119">
        <f>ROUND((SUM(K28:L28)/3),0)</f>
        <v>21</v>
      </c>
      <c r="N28" s="119">
        <v>20</v>
      </c>
      <c r="O28" s="54">
        <f ca="1">OFFSET(grille!$B$2,0,N28,1,1)</f>
        <v>20</v>
      </c>
      <c r="P28" s="54">
        <f ca="1">OFFSET(grille!$B$3,0,N28,1,1)</f>
        <v>40</v>
      </c>
      <c r="Q28" s="66">
        <f ca="1">OFFSET(grille!$B$4,0,N28,1,1)</f>
        <v>60</v>
      </c>
      <c r="R28" s="54">
        <f ca="1">OFFSET(grille!$B$5,0,N28,1,1)</f>
        <v>74</v>
      </c>
      <c r="S28" s="54">
        <f ca="1">OFFSET(grille!$B$6,0,N28,1,1)</f>
        <v>88</v>
      </c>
      <c r="T28" s="306" t="s">
        <v>980</v>
      </c>
      <c r="W28" s="163"/>
      <c r="X28" s="306" t="s">
        <v>962</v>
      </c>
      <c r="Y28" s="240" t="s">
        <v>164</v>
      </c>
      <c r="Z28" s="352">
        <v>0.23</v>
      </c>
      <c r="AA28" s="1" t="s">
        <v>171</v>
      </c>
    </row>
    <row r="29" spans="2:26" ht="12.75" customHeight="1">
      <c r="B29" s="232"/>
      <c r="C29" s="158"/>
      <c r="D29" s="123" t="s">
        <v>16</v>
      </c>
      <c r="E29" s="123" t="s">
        <v>26</v>
      </c>
      <c r="F29" s="173" t="s">
        <v>13</v>
      </c>
      <c r="G29" s="123" t="s">
        <v>27</v>
      </c>
      <c r="H29" s="123" t="s">
        <v>91</v>
      </c>
      <c r="I29" s="197" t="s">
        <v>46</v>
      </c>
      <c r="J29" s="146" t="s">
        <v>20</v>
      </c>
      <c r="K29" s="158"/>
      <c r="L29" s="158"/>
      <c r="M29" s="158"/>
      <c r="N29" s="158"/>
      <c r="O29" s="159"/>
      <c r="P29" s="159"/>
      <c r="Q29" s="160"/>
      <c r="R29" s="159"/>
      <c r="S29" s="159"/>
      <c r="T29" t="s">
        <v>981</v>
      </c>
      <c r="Z29" s="352"/>
    </row>
    <row r="30" spans="1:27" ht="12.75" customHeight="1">
      <c r="A30">
        <v>1</v>
      </c>
      <c r="B30" s="316" t="s">
        <v>982</v>
      </c>
      <c r="C30" s="172">
        <v>4</v>
      </c>
      <c r="D30" s="172">
        <v>9</v>
      </c>
      <c r="E30" s="172">
        <v>6</v>
      </c>
      <c r="F30" s="172">
        <v>3</v>
      </c>
      <c r="G30" s="172">
        <v>3</v>
      </c>
      <c r="H30" s="172">
        <v>6</v>
      </c>
      <c r="I30" s="172">
        <v>3</v>
      </c>
      <c r="J30" s="172">
        <v>3</v>
      </c>
      <c r="K30" s="172">
        <f>SUM(C30:J30)</f>
        <v>37</v>
      </c>
      <c r="L30" s="172">
        <v>19</v>
      </c>
      <c r="M30" s="172">
        <f>ROUND((SUM(K30:L30)/3),0)</f>
        <v>19</v>
      </c>
      <c r="N30" s="172">
        <v>19</v>
      </c>
      <c r="O30" s="66">
        <f ca="1">OFFSET(grille!$B$2,0,N30,1,1)</f>
        <v>19</v>
      </c>
      <c r="P30" s="66">
        <f ca="1">OFFSET(grille!$B$3,0,N30,1,1)</f>
        <v>38</v>
      </c>
      <c r="Q30" s="66">
        <f ca="1">OFFSET(grille!$B$4,0,N30,1,1)</f>
        <v>57</v>
      </c>
      <c r="R30" s="66">
        <f ca="1">OFFSET(grille!$B$5,0,N30,1,1)</f>
        <v>71</v>
      </c>
      <c r="S30" s="66">
        <f ca="1">OFFSET(grille!$B$6,0,N30,1,1)</f>
        <v>85</v>
      </c>
      <c r="T30" s="170" t="s">
        <v>984</v>
      </c>
      <c r="X30" s="306" t="s">
        <v>983</v>
      </c>
      <c r="Y30" s="240" t="s">
        <v>164</v>
      </c>
      <c r="Z30" s="352">
        <v>0.01</v>
      </c>
      <c r="AA30" s="1" t="s">
        <v>171</v>
      </c>
    </row>
    <row r="31" spans="2:24" ht="12.75" customHeight="1">
      <c r="B31" s="196"/>
      <c r="C31" s="197"/>
      <c r="D31" s="123" t="s">
        <v>25</v>
      </c>
      <c r="E31" s="197" t="s">
        <v>14</v>
      </c>
      <c r="F31" s="173" t="s">
        <v>13</v>
      </c>
      <c r="G31" s="123" t="s">
        <v>27</v>
      </c>
      <c r="H31" s="123" t="s">
        <v>31</v>
      </c>
      <c r="I31" s="197" t="s">
        <v>987</v>
      </c>
      <c r="J31" s="123" t="s">
        <v>34</v>
      </c>
      <c r="K31" s="197"/>
      <c r="L31" s="197"/>
      <c r="M31" s="197"/>
      <c r="N31" s="197"/>
      <c r="O31" s="198"/>
      <c r="P31" s="198"/>
      <c r="Q31" s="198"/>
      <c r="R31" s="198"/>
      <c r="S31" s="198"/>
      <c r="T31" s="199" t="s">
        <v>985</v>
      </c>
      <c r="U31" s="116"/>
      <c r="V31" s="116"/>
      <c r="W31" s="116"/>
      <c r="X31" s="200"/>
    </row>
    <row r="32" spans="1:27" ht="12.75" customHeight="1">
      <c r="A32">
        <v>1</v>
      </c>
      <c r="B32" s="233" t="s">
        <v>174</v>
      </c>
      <c r="C32" s="172">
        <v>6</v>
      </c>
      <c r="D32" s="172">
        <v>1</v>
      </c>
      <c r="E32" s="172">
        <v>9</v>
      </c>
      <c r="F32" s="172">
        <v>3</v>
      </c>
      <c r="G32" s="172">
        <v>6</v>
      </c>
      <c r="H32" s="172">
        <v>9</v>
      </c>
      <c r="I32" s="172">
        <v>12</v>
      </c>
      <c r="J32" s="172">
        <v>9</v>
      </c>
      <c r="K32" s="172">
        <f>SUM(C32:J32)</f>
        <v>55</v>
      </c>
      <c r="L32" s="172">
        <v>20</v>
      </c>
      <c r="M32" s="172">
        <f>ROUND((SUM(K32:L32)/3),0)</f>
        <v>25</v>
      </c>
      <c r="N32" s="172">
        <v>20</v>
      </c>
      <c r="O32" s="66">
        <f ca="1">OFFSET(grille!$B$2,0,N32,1,1)</f>
        <v>20</v>
      </c>
      <c r="P32" s="66">
        <f ca="1">OFFSET(grille!$B$3,0,N32,1,1)</f>
        <v>40</v>
      </c>
      <c r="Q32" s="66">
        <f ca="1">OFFSET(grille!$B$4,0,N32,1,1)</f>
        <v>60</v>
      </c>
      <c r="R32" s="66">
        <f ca="1">OFFSET(grille!$B$5,0,N32,1,1)</f>
        <v>74</v>
      </c>
      <c r="S32" s="66">
        <f ca="1">OFFSET(grille!$B$6,0,N32,1,1)</f>
        <v>88</v>
      </c>
      <c r="T32" s="170" t="s">
        <v>628</v>
      </c>
      <c r="X32" s="156" t="s">
        <v>38</v>
      </c>
      <c r="Y32" s="238" t="s">
        <v>166</v>
      </c>
      <c r="Z32" s="352">
        <v>0.03</v>
      </c>
      <c r="AA32" s="1" t="s">
        <v>171</v>
      </c>
    </row>
    <row r="33" spans="2:24" ht="12.75" customHeight="1">
      <c r="B33" s="196"/>
      <c r="C33" s="197"/>
      <c r="D33" s="123" t="s">
        <v>16</v>
      </c>
      <c r="E33" s="197" t="s">
        <v>26</v>
      </c>
      <c r="F33" s="173" t="s">
        <v>13</v>
      </c>
      <c r="G33" s="123" t="s">
        <v>50</v>
      </c>
      <c r="H33" s="123" t="s">
        <v>91</v>
      </c>
      <c r="I33" s="197" t="s">
        <v>46</v>
      </c>
      <c r="J33" s="173" t="s">
        <v>173</v>
      </c>
      <c r="K33" s="197"/>
      <c r="L33" s="197"/>
      <c r="M33" s="197"/>
      <c r="N33" s="197"/>
      <c r="O33" s="198"/>
      <c r="P33" s="198"/>
      <c r="Q33" s="198"/>
      <c r="R33" s="198"/>
      <c r="S33" s="198"/>
      <c r="T33" s="199" t="s">
        <v>175</v>
      </c>
      <c r="U33" s="116"/>
      <c r="V33" s="116"/>
      <c r="W33" s="116"/>
      <c r="X33" s="200"/>
    </row>
    <row r="34" spans="3:26" ht="12.75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Y34"/>
      <c r="Z34"/>
    </row>
    <row r="35" spans="2:22" ht="12.75">
      <c r="B35" s="79"/>
      <c r="D35" s="234" t="s">
        <v>167</v>
      </c>
      <c r="E35" s="101">
        <f>SUM(A4:A46)</f>
        <v>15</v>
      </c>
      <c r="F35" s="101" t="s">
        <v>168</v>
      </c>
      <c r="G35" s="101">
        <f>competences!E128</f>
        <v>16</v>
      </c>
      <c r="H35" s="237" t="s">
        <v>178</v>
      </c>
      <c r="I35" s="238"/>
      <c r="J35" s="238" t="s">
        <v>166</v>
      </c>
      <c r="K35" s="238"/>
      <c r="T35" s="245"/>
      <c r="U35" s="1"/>
      <c r="V35" s="101"/>
    </row>
    <row r="36" spans="4:22" ht="12.75">
      <c r="D36"/>
      <c r="H36" s="113"/>
      <c r="T36" s="195"/>
      <c r="U36" s="1"/>
      <c r="V36" s="1"/>
    </row>
    <row r="37" spans="4:22" ht="12.75">
      <c r="D37" s="110"/>
      <c r="H37" s="239" t="s">
        <v>179</v>
      </c>
      <c r="I37" s="240"/>
      <c r="J37" s="240" t="s">
        <v>949</v>
      </c>
      <c r="K37" s="240"/>
      <c r="T37" s="245"/>
      <c r="U37" s="1"/>
      <c r="V37" s="101"/>
    </row>
    <row r="38" spans="8:22" ht="12.75">
      <c r="H38" s="231"/>
      <c r="T38" s="246"/>
      <c r="U38" s="1"/>
      <c r="V38" s="1"/>
    </row>
    <row r="39" spans="4:22" ht="12.75">
      <c r="D39" s="113"/>
      <c r="H39" s="241" t="s">
        <v>180</v>
      </c>
      <c r="I39" s="242"/>
      <c r="J39" s="242" t="s">
        <v>950</v>
      </c>
      <c r="K39" s="242"/>
      <c r="T39" s="245"/>
      <c r="U39" s="1"/>
      <c r="V39" s="1"/>
    </row>
    <row r="40" spans="4:22" ht="12.75">
      <c r="D40" s="113"/>
      <c r="H40" s="155"/>
      <c r="T40" s="195"/>
      <c r="U40" s="1"/>
      <c r="V40" s="1"/>
    </row>
    <row r="41" spans="4:22" ht="12.75">
      <c r="D41" s="113"/>
      <c r="H41" s="243" t="s">
        <v>181</v>
      </c>
      <c r="I41" s="244"/>
      <c r="J41" s="244" t="s">
        <v>169</v>
      </c>
      <c r="K41" s="244"/>
      <c r="T41" s="1"/>
      <c r="U41" s="1"/>
      <c r="V41" s="1"/>
    </row>
    <row r="55" ht="12.75">
      <c r="I55" s="113"/>
    </row>
    <row r="56" ht="12.75">
      <c r="I56" s="113"/>
    </row>
    <row r="61" ht="12.75">
      <c r="B61" s="225"/>
    </row>
    <row r="62" ht="12.75">
      <c r="B62" s="225"/>
    </row>
    <row r="63" ht="12.75">
      <c r="B63" s="174"/>
    </row>
    <row r="64" ht="12.75">
      <c r="B64" s="225"/>
    </row>
    <row r="65" ht="12.75">
      <c r="B65" s="225"/>
    </row>
    <row r="66" ht="12.75">
      <c r="B66" s="174"/>
    </row>
    <row r="67" ht="12.75">
      <c r="B67" s="170"/>
    </row>
    <row r="68" ht="12.75">
      <c r="B68" s="170"/>
    </row>
    <row r="69" ht="12.75">
      <c r="B69" s="170"/>
    </row>
    <row r="70" ht="12.75">
      <c r="B70" s="170"/>
    </row>
    <row r="71" ht="12.75">
      <c r="B71" s="174"/>
    </row>
    <row r="72" ht="12.75">
      <c r="B72" s="170"/>
    </row>
  </sheetData>
  <sheetProtection/>
  <autoFilter ref="A3:Y34"/>
  <mergeCells count="5">
    <mergeCell ref="S1:S3"/>
    <mergeCell ref="O1:O3"/>
    <mergeCell ref="P1:P3"/>
    <mergeCell ref="Q1:Q3"/>
    <mergeCell ref="R1:R3"/>
  </mergeCells>
  <printOptions/>
  <pageMargins left="0.17" right="0.15" top="0.23" bottom="0.19" header="0.01" footer="7158278.82"/>
  <pageSetup fitToHeight="1" fitToWidth="1" horizontalDpi="600" verticalDpi="600" orientation="landscape" paperSize="9" scale="4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workbookViewId="0" topLeftCell="A1">
      <selection activeCell="F26" sqref="F26"/>
    </sheetView>
  </sheetViews>
  <sheetFormatPr defaultColWidth="11.421875" defaultRowHeight="12.75"/>
  <cols>
    <col min="1" max="1" width="33.7109375" style="0" bestFit="1" customWidth="1"/>
    <col min="2" max="2" width="8.28125" style="0" bestFit="1" customWidth="1"/>
    <col min="3" max="3" width="9.7109375" style="0" bestFit="1" customWidth="1"/>
    <col min="4" max="4" width="13.421875" style="0" bestFit="1" customWidth="1"/>
    <col min="5" max="5" width="18.8515625" style="0" hidden="1" customWidth="1"/>
    <col min="6" max="6" width="11.28125" style="0" customWidth="1"/>
    <col min="7" max="8" width="10.421875" style="0" customWidth="1"/>
    <col min="9" max="12" width="4.7109375" style="0" customWidth="1"/>
    <col min="13" max="13" width="4.421875" style="0" customWidth="1"/>
    <col min="14" max="14" width="219.140625" style="0" bestFit="1" customWidth="1"/>
    <col min="15" max="15" width="11.28125" style="0" customWidth="1"/>
    <col min="16" max="20" width="3.7109375" style="0" customWidth="1"/>
    <col min="21" max="21" width="64.28125" style="0" customWidth="1"/>
  </cols>
  <sheetData>
    <row r="1" spans="1:13" ht="12.75">
      <c r="A1" s="9" t="str">
        <f>Caractéristiques!D1</f>
        <v>Gmurk</v>
      </c>
      <c r="I1" s="411" t="s">
        <v>598</v>
      </c>
      <c r="J1" s="411" t="s">
        <v>599</v>
      </c>
      <c r="K1" s="411" t="s">
        <v>600</v>
      </c>
      <c r="L1" s="411" t="s">
        <v>601</v>
      </c>
      <c r="M1" s="411" t="s">
        <v>603</v>
      </c>
    </row>
    <row r="2" spans="9:13" ht="13.5" thickBot="1">
      <c r="I2" s="412"/>
      <c r="J2" s="412"/>
      <c r="K2" s="412"/>
      <c r="L2" s="412"/>
      <c r="M2" s="412"/>
    </row>
    <row r="3" spans="1:14" ht="40.5" customHeight="1" thickBot="1">
      <c r="A3" s="120" t="s">
        <v>41</v>
      </c>
      <c r="B3" s="415" t="s">
        <v>532</v>
      </c>
      <c r="C3" s="416"/>
      <c r="D3" s="120" t="s">
        <v>117</v>
      </c>
      <c r="E3" s="120" t="s">
        <v>106</v>
      </c>
      <c r="F3" s="120" t="s">
        <v>11</v>
      </c>
      <c r="G3" s="121" t="s">
        <v>525</v>
      </c>
      <c r="H3" s="121" t="s">
        <v>989</v>
      </c>
      <c r="I3" s="413"/>
      <c r="J3" s="413"/>
      <c r="K3" s="413"/>
      <c r="L3" s="413"/>
      <c r="M3" s="414"/>
      <c r="N3" s="148" t="s">
        <v>42</v>
      </c>
    </row>
    <row r="4" spans="1:14" ht="12.75">
      <c r="A4" s="122" t="s">
        <v>988</v>
      </c>
      <c r="B4" s="119" t="s">
        <v>90</v>
      </c>
      <c r="C4" s="119" t="s">
        <v>122</v>
      </c>
      <c r="D4" s="119" t="s">
        <v>118</v>
      </c>
      <c r="E4" s="119" t="s">
        <v>107</v>
      </c>
      <c r="F4" s="119">
        <v>96</v>
      </c>
      <c r="G4" s="119">
        <v>51</v>
      </c>
      <c r="H4" s="119">
        <f>G4+1</f>
        <v>52</v>
      </c>
      <c r="I4" s="222">
        <f ca="1">OFFSET(grille!$B$2,0,H4,1,1)</f>
        <v>52</v>
      </c>
      <c r="J4" s="117">
        <f ca="1">OFFSET(grille!$B$3,0,H4,1,1)</f>
        <v>74</v>
      </c>
      <c r="K4" s="118">
        <f ca="1">OFFSET(grille!$B$4,0,H4,1,1)</f>
        <v>99</v>
      </c>
      <c r="L4" s="117">
        <f ca="1">OFFSET(grille!$B$5,0,H4,1,1)</f>
        <v>99</v>
      </c>
      <c r="M4" s="117">
        <f ca="1">OFFSET(grille!$B$6,0,H4,1,1)</f>
        <v>99</v>
      </c>
      <c r="N4" t="s">
        <v>990</v>
      </c>
    </row>
    <row r="5" spans="1:14" ht="12.75">
      <c r="A5" s="168"/>
      <c r="B5" s="175"/>
      <c r="C5" s="157"/>
      <c r="D5" s="157"/>
      <c r="E5" s="157"/>
      <c r="F5" s="157"/>
      <c r="G5" s="157"/>
      <c r="H5" s="157"/>
      <c r="I5" s="224"/>
      <c r="J5" s="224"/>
      <c r="K5" s="224"/>
      <c r="L5" s="224"/>
      <c r="M5" s="224"/>
      <c r="N5" s="157"/>
    </row>
    <row r="6" spans="1:14" ht="12.75">
      <c r="A6" s="122" t="s">
        <v>991</v>
      </c>
      <c r="B6" s="119" t="s">
        <v>90</v>
      </c>
      <c r="C6" s="119" t="s">
        <v>120</v>
      </c>
      <c r="D6" s="119" t="s">
        <v>992</v>
      </c>
      <c r="E6" s="119" t="s">
        <v>108</v>
      </c>
      <c r="F6" s="119">
        <v>99</v>
      </c>
      <c r="G6" s="119">
        <v>37</v>
      </c>
      <c r="H6" s="119">
        <f>G6+1</f>
        <v>38</v>
      </c>
      <c r="I6" s="117">
        <f ca="1">OFFSET(grille!$B$2,0,H6,1,1)</f>
        <v>38</v>
      </c>
      <c r="J6" s="117">
        <f ca="1">OFFSET(grille!$B$3,0,H6,1,1)</f>
        <v>65</v>
      </c>
      <c r="K6" s="118">
        <f ca="1">OFFSET(grille!$B$4,0,H6,1,1)</f>
        <v>93</v>
      </c>
      <c r="L6" s="117">
        <f ca="1">OFFSET(grille!$B$5,0,H6,1,1)</f>
        <v>96</v>
      </c>
      <c r="M6" s="117">
        <f ca="1">OFFSET(grille!$B$6,0,H6,1,1)</f>
        <v>99</v>
      </c>
      <c r="N6" t="s">
        <v>993</v>
      </c>
    </row>
    <row r="7" spans="1:14" ht="12.75">
      <c r="A7" s="168"/>
      <c r="B7" s="175"/>
      <c r="C7" s="157"/>
      <c r="D7" s="157"/>
      <c r="E7" s="157"/>
      <c r="F7" s="157"/>
      <c r="G7" s="157"/>
      <c r="H7" s="157"/>
      <c r="I7" s="223"/>
      <c r="J7" s="224"/>
      <c r="K7" s="224"/>
      <c r="L7" s="224"/>
      <c r="M7" s="224"/>
      <c r="N7" s="157"/>
    </row>
    <row r="8" spans="1:14" ht="12.75">
      <c r="A8" s="161" t="s">
        <v>994</v>
      </c>
      <c r="B8" s="119" t="s">
        <v>121</v>
      </c>
      <c r="C8" s="119" t="s">
        <v>120</v>
      </c>
      <c r="D8" s="119" t="s">
        <v>995</v>
      </c>
      <c r="E8" s="119" t="s">
        <v>109</v>
      </c>
      <c r="F8" s="119">
        <v>49</v>
      </c>
      <c r="G8" s="119">
        <v>48</v>
      </c>
      <c r="H8" s="119">
        <f>G8+1</f>
        <v>49</v>
      </c>
      <c r="I8" s="117">
        <f ca="1">OFFSET(grille!$B$2,0,H8,1,1)</f>
        <v>49</v>
      </c>
      <c r="J8" s="117">
        <f ca="1">OFFSET(grille!$B$3,0,H8,1,1)</f>
        <v>73</v>
      </c>
      <c r="K8" s="118">
        <f ca="1">OFFSET(grille!$B$4,0,H8,1,1)</f>
        <v>98</v>
      </c>
      <c r="L8" s="117">
        <f ca="1">OFFSET(grille!$B$5,0,H8,1,1)</f>
        <v>98</v>
      </c>
      <c r="M8" s="117">
        <f ca="1">OFFSET(grille!$B$6,0,H8,1,1)</f>
        <v>99</v>
      </c>
      <c r="N8" t="s">
        <v>996</v>
      </c>
    </row>
    <row r="9" spans="1:14" ht="12.75">
      <c r="A9" s="168"/>
      <c r="B9" s="175"/>
      <c r="C9" s="157"/>
      <c r="D9" s="157"/>
      <c r="E9" s="157"/>
      <c r="F9" s="157"/>
      <c r="G9" s="157"/>
      <c r="H9" s="157"/>
      <c r="I9" s="224"/>
      <c r="J9" s="224"/>
      <c r="K9" s="224"/>
      <c r="L9" s="224"/>
      <c r="M9" s="224"/>
      <c r="N9" s="157"/>
    </row>
    <row r="10" spans="1:14" s="31" customFormat="1" ht="12.75">
      <c r="A10" s="203" t="s">
        <v>997</v>
      </c>
      <c r="B10" s="327" t="s">
        <v>90</v>
      </c>
      <c r="C10" s="202" t="s">
        <v>122</v>
      </c>
      <c r="D10" s="202" t="s">
        <v>36</v>
      </c>
      <c r="E10" s="202" t="s">
        <v>110</v>
      </c>
      <c r="F10" s="202">
        <v>27</v>
      </c>
      <c r="G10" s="202">
        <v>56</v>
      </c>
      <c r="H10" s="202">
        <f>G10</f>
        <v>56</v>
      </c>
      <c r="I10" s="117">
        <f ca="1">OFFSET(grille!$B$2,0,H10,1,1)</f>
        <v>56</v>
      </c>
      <c r="J10" s="117">
        <f ca="1">OFFSET(grille!$B$3,0,H10,1,1)</f>
        <v>74</v>
      </c>
      <c r="K10" s="118">
        <f ca="1">OFFSET(grille!$B$4,0,H10,1,1)</f>
        <v>99</v>
      </c>
      <c r="L10" s="117">
        <f ca="1">OFFSET(grille!$B$5,0,H10,1,1)</f>
        <v>99</v>
      </c>
      <c r="M10" s="117">
        <f ca="1">OFFSET(grille!$B$6,0,H10,1,1)</f>
        <v>99</v>
      </c>
      <c r="N10" s="31" t="s">
        <v>999</v>
      </c>
    </row>
    <row r="11" spans="1:14" ht="12.75">
      <c r="A11" s="168"/>
      <c r="B11" s="175"/>
      <c r="C11" s="157"/>
      <c r="D11" s="157"/>
      <c r="E11" s="157"/>
      <c r="F11" s="157"/>
      <c r="G11" s="157"/>
      <c r="H11" s="157"/>
      <c r="I11" s="180"/>
      <c r="J11" s="157"/>
      <c r="K11" s="157"/>
      <c r="L11" s="157"/>
      <c r="M11" s="157"/>
      <c r="N11" s="157"/>
    </row>
    <row r="12" spans="1:14" s="31" customFormat="1" ht="12.75">
      <c r="A12" s="328" t="s">
        <v>1000</v>
      </c>
      <c r="B12" s="327" t="s">
        <v>90</v>
      </c>
      <c r="C12" s="202" t="s">
        <v>122</v>
      </c>
      <c r="D12" s="202" t="s">
        <v>36</v>
      </c>
      <c r="E12" s="202"/>
      <c r="F12" s="202">
        <v>62</v>
      </c>
      <c r="G12" s="202">
        <v>40</v>
      </c>
      <c r="H12" s="202">
        <f>G12</f>
        <v>40</v>
      </c>
      <c r="I12" s="54">
        <f ca="1">OFFSET(grille!$B$2,0,H12,1,1)</f>
        <v>40</v>
      </c>
      <c r="J12" s="54">
        <f ca="1">OFFSET(grille!$B$3,0,H12,1,1)</f>
        <v>67</v>
      </c>
      <c r="K12" s="66">
        <f ca="1">OFFSET(grille!$B$4,0,H12,1,1)</f>
        <v>94</v>
      </c>
      <c r="L12" s="54">
        <f ca="1">OFFSET(grille!$B$5,0,H12,1,1)</f>
        <v>96</v>
      </c>
      <c r="M12" s="54">
        <f ca="1">OFFSET(grille!$B$6,0,H12,1,1)</f>
        <v>99</v>
      </c>
      <c r="N12" s="31" t="s">
        <v>1001</v>
      </c>
    </row>
    <row r="13" spans="1:14" ht="12.75">
      <c r="A13" s="168"/>
      <c r="B13" s="175"/>
      <c r="C13" s="157"/>
      <c r="D13" s="157"/>
      <c r="E13" s="157"/>
      <c r="F13" s="157"/>
      <c r="G13" s="157"/>
      <c r="H13" s="157"/>
      <c r="I13" s="180"/>
      <c r="J13" s="157"/>
      <c r="K13" s="157"/>
      <c r="L13" s="157"/>
      <c r="M13" s="157"/>
      <c r="N13" s="157"/>
    </row>
    <row r="14" spans="1:14" s="31" customFormat="1" ht="12.75">
      <c r="A14" s="203" t="s">
        <v>1002</v>
      </c>
      <c r="B14" s="327" t="s">
        <v>47</v>
      </c>
      <c r="C14" s="119" t="s">
        <v>122</v>
      </c>
      <c r="D14" s="202" t="s">
        <v>1003</v>
      </c>
      <c r="E14" s="202"/>
      <c r="F14" s="202">
        <v>62</v>
      </c>
      <c r="G14" s="202">
        <v>50</v>
      </c>
      <c r="H14" s="202">
        <f>G14</f>
        <v>50</v>
      </c>
      <c r="I14" s="54">
        <f ca="1">OFFSET(grille!$B$2,0,H14,1,1)</f>
        <v>50</v>
      </c>
      <c r="J14" s="54">
        <f ca="1">OFFSET(grille!$B$3,0,H14,1,1)</f>
        <v>74</v>
      </c>
      <c r="K14" s="66">
        <f ca="1">OFFSET(grille!$B$4,0,H14,1,1)</f>
        <v>99</v>
      </c>
      <c r="L14" s="54">
        <f ca="1">OFFSET(grille!$B$5,0,H14,1,1)</f>
        <v>99</v>
      </c>
      <c r="M14" s="54">
        <f ca="1">OFFSET(grille!$B$6,0,H14,1,1)</f>
        <v>99</v>
      </c>
      <c r="N14" t="s">
        <v>1004</v>
      </c>
    </row>
    <row r="15" spans="1:14" ht="12.75">
      <c r="A15" s="168"/>
      <c r="B15" s="175"/>
      <c r="C15" s="157"/>
      <c r="D15" s="157"/>
      <c r="E15" s="157"/>
      <c r="F15" s="157"/>
      <c r="G15" s="157"/>
      <c r="H15" s="157"/>
      <c r="I15" s="180"/>
      <c r="J15" s="157"/>
      <c r="K15" s="157"/>
      <c r="L15" s="157"/>
      <c r="M15" s="157"/>
      <c r="N15" s="157"/>
    </row>
    <row r="16" spans="1:14" s="31" customFormat="1" ht="12.75">
      <c r="A16" s="203" t="s">
        <v>1005</v>
      </c>
      <c r="B16" s="327" t="s">
        <v>90</v>
      </c>
      <c r="C16" s="119" t="s">
        <v>120</v>
      </c>
      <c r="D16" s="202" t="s">
        <v>36</v>
      </c>
      <c r="E16" s="202"/>
      <c r="F16" s="202">
        <v>157</v>
      </c>
      <c r="G16" s="202">
        <v>22</v>
      </c>
      <c r="H16" s="202">
        <f>G16</f>
        <v>22</v>
      </c>
      <c r="I16" s="54">
        <f ca="1">OFFSET(grille!$B$2,0,H16,1,1)</f>
        <v>22</v>
      </c>
      <c r="J16" s="54">
        <f ca="1">OFFSET(grille!$B$3,0,H16,1,1)</f>
        <v>44</v>
      </c>
      <c r="K16" s="66">
        <f ca="1">OFFSET(grille!$B$4,0,H16,1,1)</f>
        <v>66</v>
      </c>
      <c r="L16" s="54">
        <f ca="1">OFFSET(grille!$B$5,0,H16,1,1)</f>
        <v>79</v>
      </c>
      <c r="M16" s="54">
        <f ca="1">OFFSET(grille!$B$6,0,H16,1,1)</f>
        <v>92</v>
      </c>
      <c r="N16" s="31" t="s">
        <v>1006</v>
      </c>
    </row>
    <row r="17" spans="1:14" ht="12.75">
      <c r="A17" s="168"/>
      <c r="B17" s="175"/>
      <c r="C17" s="157"/>
      <c r="D17" s="157"/>
      <c r="E17" s="157"/>
      <c r="F17" s="157"/>
      <c r="G17" s="157"/>
      <c r="H17" s="157"/>
      <c r="I17" s="180"/>
      <c r="J17" s="157"/>
      <c r="K17" s="157"/>
      <c r="L17" s="157"/>
      <c r="M17" s="157"/>
      <c r="N17" s="157"/>
    </row>
    <row r="18" spans="1:14" s="31" customFormat="1" ht="12.75">
      <c r="A18" s="328" t="s">
        <v>1007</v>
      </c>
      <c r="B18" s="327" t="s">
        <v>90</v>
      </c>
      <c r="C18" s="119" t="s">
        <v>120</v>
      </c>
      <c r="D18" s="202" t="s">
        <v>995</v>
      </c>
      <c r="E18" s="202"/>
      <c r="F18" s="202">
        <v>157</v>
      </c>
      <c r="G18" s="202">
        <v>41</v>
      </c>
      <c r="H18" s="202">
        <f>G18</f>
        <v>41</v>
      </c>
      <c r="I18" s="54">
        <f ca="1">OFFSET(grille!$B$2,0,H18,1,1)</f>
        <v>41</v>
      </c>
      <c r="J18" s="54">
        <f ca="1">OFFSET(grille!$B$3,0,H18,1,1)</f>
        <v>67</v>
      </c>
      <c r="K18" s="66">
        <f ca="1">OFFSET(grille!$B$4,0,H18,1,1)</f>
        <v>94</v>
      </c>
      <c r="L18" s="54">
        <f ca="1">OFFSET(grille!$B$5,0,H18,1,1)</f>
        <v>96</v>
      </c>
      <c r="M18" s="54">
        <f ca="1">OFFSET(grille!$B$6,0,H18,1,1)</f>
        <v>99</v>
      </c>
      <c r="N18" t="s">
        <v>1008</v>
      </c>
    </row>
    <row r="19" spans="1:14" ht="12.75">
      <c r="A19" s="168"/>
      <c r="B19" s="175"/>
      <c r="C19" s="157"/>
      <c r="D19" s="157"/>
      <c r="E19" s="157"/>
      <c r="F19" s="157"/>
      <c r="G19" s="157"/>
      <c r="H19" s="157"/>
      <c r="I19" s="180"/>
      <c r="J19" s="157"/>
      <c r="K19" s="157"/>
      <c r="L19" s="157"/>
      <c r="M19" s="157"/>
      <c r="N19" s="157"/>
    </row>
    <row r="20" spans="1:21" ht="12.75">
      <c r="A20" s="229"/>
      <c r="B20" s="2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209"/>
      <c r="Q20" s="31"/>
      <c r="R20" s="31"/>
      <c r="S20" s="31"/>
      <c r="T20" s="31"/>
      <c r="U20" s="31"/>
    </row>
    <row r="21" spans="1:9" ht="12.75">
      <c r="A21" s="79" t="s">
        <v>57</v>
      </c>
      <c r="F21" s="79" t="s">
        <v>85</v>
      </c>
      <c r="I21" s="183">
        <f>B33+1</f>
        <v>6</v>
      </c>
    </row>
    <row r="22" spans="2:4" ht="12.75">
      <c r="B22" s="169" t="s">
        <v>62</v>
      </c>
      <c r="C22" s="357" t="s">
        <v>69</v>
      </c>
      <c r="D22" s="356"/>
    </row>
    <row r="23" spans="1:6" ht="12.75">
      <c r="A23" t="s">
        <v>421</v>
      </c>
      <c r="B23" s="1">
        <f>Caractéristiques!F16</f>
        <v>9</v>
      </c>
      <c r="C23" s="357">
        <f aca="true" t="shared" si="0" ref="C23:C28">B23+$I$41</f>
        <v>13</v>
      </c>
      <c r="D23" s="356"/>
      <c r="F23" s="79" t="s">
        <v>84</v>
      </c>
    </row>
    <row r="24" spans="1:6" ht="12.75">
      <c r="A24" t="s">
        <v>58</v>
      </c>
      <c r="B24" s="1">
        <f>Caractéristiques!F18</f>
        <v>6</v>
      </c>
      <c r="C24" s="357">
        <f t="shared" si="0"/>
        <v>10</v>
      </c>
      <c r="D24" s="356"/>
      <c r="F24" t="s">
        <v>1010</v>
      </c>
    </row>
    <row r="25" spans="1:9" ht="12.75">
      <c r="A25" t="s">
        <v>59</v>
      </c>
      <c r="B25" s="1">
        <f>Caractéristiques!F14</f>
        <v>8</v>
      </c>
      <c r="C25" s="357">
        <f t="shared" si="0"/>
        <v>12</v>
      </c>
      <c r="D25" s="356"/>
      <c r="F25" t="s">
        <v>1011</v>
      </c>
      <c r="I25" s="103"/>
    </row>
    <row r="26" spans="1:6" ht="12.75">
      <c r="A26" t="s">
        <v>9</v>
      </c>
      <c r="B26" s="1">
        <f>MAX(Caractéristiques!J16,Caractéristiques!J18,Caractéristiques!J24)</f>
        <v>8</v>
      </c>
      <c r="C26" s="357">
        <f t="shared" si="0"/>
        <v>12</v>
      </c>
      <c r="D26" s="356"/>
      <c r="F26" t="s">
        <v>1017</v>
      </c>
    </row>
    <row r="27" spans="1:6" ht="12.75">
      <c r="A27" t="s">
        <v>60</v>
      </c>
      <c r="B27" s="1">
        <f>Caractéristiques!J12</f>
        <v>7</v>
      </c>
      <c r="C27" s="357">
        <f t="shared" si="0"/>
        <v>11</v>
      </c>
      <c r="D27" s="356"/>
      <c r="F27" s="163"/>
    </row>
    <row r="28" spans="1:6" ht="12.75">
      <c r="A28" t="s">
        <v>419</v>
      </c>
      <c r="B28" s="1">
        <f>Caractéristiques!F12</f>
        <v>7</v>
      </c>
      <c r="C28" s="357">
        <f t="shared" si="0"/>
        <v>11</v>
      </c>
      <c r="D28" s="356"/>
      <c r="F28" s="306"/>
    </row>
    <row r="29" spans="3:6" ht="12.75">
      <c r="C29" s="356"/>
      <c r="D29" s="356"/>
      <c r="F29" s="79" t="s">
        <v>52</v>
      </c>
    </row>
    <row r="30" spans="1:6" ht="12.75">
      <c r="A30" t="s">
        <v>78</v>
      </c>
      <c r="B30" s="1">
        <f>B25*10</f>
        <v>80</v>
      </c>
      <c r="C30" s="357">
        <f>C25*10</f>
        <v>120</v>
      </c>
      <c r="D30" s="357"/>
      <c r="F30" t="s">
        <v>53</v>
      </c>
    </row>
    <row r="31" spans="1:6" ht="12.75">
      <c r="A31" t="s">
        <v>79</v>
      </c>
      <c r="B31" s="1">
        <f>B26*5</f>
        <v>40</v>
      </c>
      <c r="C31" s="357">
        <f>C26*5</f>
        <v>60</v>
      </c>
      <c r="D31" s="357"/>
      <c r="F31" t="s">
        <v>1009</v>
      </c>
    </row>
    <row r="32" spans="3:4" ht="12.75">
      <c r="C32" s="356"/>
      <c r="D32" s="357"/>
    </row>
    <row r="33" spans="1:4" ht="12.75">
      <c r="A33" s="79" t="s">
        <v>1013</v>
      </c>
      <c r="B33" s="102">
        <f>ROUNDDOWN((B36/100),0)</f>
        <v>5</v>
      </c>
      <c r="C33" s="356"/>
      <c r="D33" s="356"/>
    </row>
    <row r="34" spans="3:13" ht="12.75">
      <c r="C34" s="356"/>
      <c r="D34" s="356"/>
      <c r="E34" s="176"/>
      <c r="F34" s="361" t="s">
        <v>998</v>
      </c>
      <c r="G34" s="176"/>
      <c r="H34" s="176"/>
      <c r="I34" s="176"/>
      <c r="J34" s="306"/>
      <c r="K34" s="306"/>
      <c r="L34" s="306"/>
      <c r="M34" s="306"/>
    </row>
    <row r="35" spans="2:13" ht="12.75">
      <c r="B35" s="169" t="s">
        <v>62</v>
      </c>
      <c r="C35" s="357" t="s">
        <v>83</v>
      </c>
      <c r="D35" s="356"/>
      <c r="E35" s="176"/>
      <c r="F35" s="356"/>
      <c r="G35" s="176"/>
      <c r="H35" s="176"/>
      <c r="I35" s="176"/>
      <c r="J35" s="306"/>
      <c r="K35" s="306"/>
      <c r="L35" s="306"/>
      <c r="M35" s="306"/>
    </row>
    <row r="36" spans="1:13" ht="12.75">
      <c r="A36" s="168" t="s">
        <v>61</v>
      </c>
      <c r="B36" s="157">
        <f>Caractéristiques!E43+Caractéristiques!I43+Caractéristiques!M43</f>
        <v>501</v>
      </c>
      <c r="C36" s="358">
        <f>B36+I36</f>
        <v>597</v>
      </c>
      <c r="D36" s="356"/>
      <c r="E36" s="176"/>
      <c r="F36" s="356" t="s">
        <v>65</v>
      </c>
      <c r="G36" s="176"/>
      <c r="H36" s="176"/>
      <c r="I36" s="356">
        <f>48*2</f>
        <v>96</v>
      </c>
      <c r="J36" s="356"/>
      <c r="K36" s="356"/>
      <c r="L36" s="306"/>
      <c r="M36" s="306"/>
    </row>
    <row r="37" spans="1:13" ht="12.75">
      <c r="A37" s="79" t="s">
        <v>94</v>
      </c>
      <c r="B37">
        <f>(B36+B25+B26)*3</f>
        <v>1551</v>
      </c>
      <c r="C37" s="359">
        <f>(C36+C25+C26)*3</f>
        <v>1863</v>
      </c>
      <c r="D37" s="356"/>
      <c r="E37" s="176"/>
      <c r="F37" s="356" t="s">
        <v>64</v>
      </c>
      <c r="G37" s="176"/>
      <c r="H37" s="176"/>
      <c r="I37" s="356">
        <v>9</v>
      </c>
      <c r="J37" s="360"/>
      <c r="K37" s="356"/>
      <c r="L37" s="306"/>
      <c r="M37" s="306"/>
    </row>
    <row r="38" spans="1:13" ht="12.75">
      <c r="A38" s="168" t="s">
        <v>73</v>
      </c>
      <c r="B38" s="157">
        <f>ROUNDUP((B23*B36)/100,0)</f>
        <v>46</v>
      </c>
      <c r="C38" s="358">
        <f>ROUNDUP((C23*C36)/100,0)</f>
        <v>78</v>
      </c>
      <c r="D38" s="356"/>
      <c r="E38" s="176"/>
      <c r="F38" s="356" t="s">
        <v>66</v>
      </c>
      <c r="G38" s="176"/>
      <c r="H38" s="176"/>
      <c r="I38" s="356">
        <f>I37*100</f>
        <v>900</v>
      </c>
      <c r="J38" s="360"/>
      <c r="K38" s="356"/>
      <c r="L38" s="306"/>
      <c r="M38" s="306"/>
    </row>
    <row r="39" spans="1:13" ht="12.75">
      <c r="A39" s="79" t="s">
        <v>74</v>
      </c>
      <c r="B39">
        <f>ROUNDUP((B25*B36)/250,0)</f>
        <v>17</v>
      </c>
      <c r="C39" s="359">
        <f>ROUNDUP((C25*C36)/250,0)+I37</f>
        <v>38</v>
      </c>
      <c r="D39" s="360"/>
      <c r="E39" s="226"/>
      <c r="F39" s="356" t="s">
        <v>67</v>
      </c>
      <c r="G39" s="176"/>
      <c r="H39" s="176"/>
      <c r="I39" s="356">
        <v>-192</v>
      </c>
      <c r="J39" s="356"/>
      <c r="K39" s="356"/>
      <c r="L39" s="306"/>
      <c r="M39" s="306"/>
    </row>
    <row r="40" spans="1:13" ht="12.75">
      <c r="A40" s="168" t="s">
        <v>75</v>
      </c>
      <c r="B40" s="157">
        <f>ROUNDUP((B26*B36)/100,0)</f>
        <v>41</v>
      </c>
      <c r="C40" s="358">
        <f>ROUNDUP((C26*C36)/100,0)</f>
        <v>72</v>
      </c>
      <c r="D40" s="356"/>
      <c r="E40" s="176"/>
      <c r="F40" s="356" t="s">
        <v>77</v>
      </c>
      <c r="G40" s="176"/>
      <c r="H40" s="176"/>
      <c r="I40" s="356">
        <f>I37*10</f>
        <v>90</v>
      </c>
      <c r="J40" s="356" t="s">
        <v>71</v>
      </c>
      <c r="K40" s="356"/>
      <c r="L40" s="306"/>
      <c r="M40" s="306"/>
    </row>
    <row r="41" spans="1:13" ht="12.75">
      <c r="A41" s="79" t="s">
        <v>76</v>
      </c>
      <c r="B41">
        <f>ROUNDUP((B26*B36)/250,0)</f>
        <v>17</v>
      </c>
      <c r="C41" s="359">
        <f>ROUNDUP((C26*C36)/250,0)+I37</f>
        <v>38</v>
      </c>
      <c r="D41" s="360"/>
      <c r="E41" s="226"/>
      <c r="F41" s="356" t="s">
        <v>70</v>
      </c>
      <c r="G41" s="176"/>
      <c r="H41" s="176"/>
      <c r="I41" s="356">
        <v>4</v>
      </c>
      <c r="J41" s="356"/>
      <c r="K41" s="356"/>
      <c r="L41" s="306"/>
      <c r="M41" s="306"/>
    </row>
    <row r="42" spans="1:13" ht="12.75">
      <c r="A42" s="168" t="s">
        <v>63</v>
      </c>
      <c r="B42" s="157">
        <f>ROUNDUP((B24+B27)/4,0)</f>
        <v>4</v>
      </c>
      <c r="C42" s="358">
        <f>ROUNDUP((C24+C27)/4,0)</f>
        <v>6</v>
      </c>
      <c r="D42" s="360"/>
      <c r="E42" s="226"/>
      <c r="F42" s="356" t="s">
        <v>68</v>
      </c>
      <c r="G42" s="176"/>
      <c r="H42" s="176"/>
      <c r="I42" s="176"/>
      <c r="J42" s="306"/>
      <c r="K42" s="306"/>
      <c r="L42" s="306"/>
      <c r="M42" s="306"/>
    </row>
    <row r="43" spans="1:13" ht="12.75">
      <c r="A43" s="79" t="s">
        <v>1012</v>
      </c>
      <c r="B43">
        <f>(B26+B33)*5</f>
        <v>65</v>
      </c>
      <c r="C43" s="356">
        <f>(C26+B33)*5</f>
        <v>85</v>
      </c>
      <c r="D43" s="176"/>
      <c r="E43" s="176"/>
      <c r="F43" s="356" t="s">
        <v>1014</v>
      </c>
      <c r="G43" s="176"/>
      <c r="H43" s="176"/>
      <c r="I43" s="176"/>
      <c r="J43" s="306"/>
      <c r="K43" s="306"/>
      <c r="L43" s="306"/>
      <c r="M43" s="306"/>
    </row>
    <row r="44" spans="1:13" ht="12.75">
      <c r="A44" s="79"/>
      <c r="D44" s="176"/>
      <c r="E44" s="176"/>
      <c r="F44" s="356" t="s">
        <v>1015</v>
      </c>
      <c r="G44" s="176"/>
      <c r="H44" s="176"/>
      <c r="I44" s="176"/>
      <c r="J44" s="306"/>
      <c r="K44" s="306"/>
      <c r="L44" s="306"/>
      <c r="M44" s="306"/>
    </row>
    <row r="45" spans="4:13" ht="12.75">
      <c r="D45" s="176"/>
      <c r="E45" s="176"/>
      <c r="F45" s="356" t="s">
        <v>1016</v>
      </c>
      <c r="G45" s="176"/>
      <c r="H45" s="176"/>
      <c r="I45" s="176"/>
      <c r="J45" s="306"/>
      <c r="K45" s="306"/>
      <c r="L45" s="306"/>
      <c r="M45" s="306"/>
    </row>
    <row r="46" spans="6:13" ht="12.75">
      <c r="F46" s="356"/>
      <c r="G46" s="176"/>
      <c r="H46" s="176"/>
      <c r="I46" s="176"/>
      <c r="J46" s="306"/>
      <c r="K46" s="306"/>
      <c r="L46" s="306"/>
      <c r="M46" s="306"/>
    </row>
    <row r="47" spans="6:13" ht="12.75">
      <c r="F47" s="356" t="s">
        <v>72</v>
      </c>
      <c r="G47" s="176"/>
      <c r="H47" s="176"/>
      <c r="I47" s="356">
        <v>132</v>
      </c>
      <c r="J47" s="306"/>
      <c r="K47" s="306"/>
      <c r="L47" s="306"/>
      <c r="M47" s="306"/>
    </row>
    <row r="49" spans="7:8" ht="12.75">
      <c r="G49" s="79"/>
      <c r="H49" s="79"/>
    </row>
    <row r="50" ht="12.75">
      <c r="F50" s="79"/>
    </row>
    <row r="51" ht="12.75">
      <c r="F51" s="272"/>
    </row>
  </sheetData>
  <sheetProtection/>
  <mergeCells count="6">
    <mergeCell ref="B3:C3"/>
    <mergeCell ref="M1:M3"/>
    <mergeCell ref="I1:I3"/>
    <mergeCell ref="J1:J3"/>
    <mergeCell ref="K1:K3"/>
    <mergeCell ref="L1:L3"/>
  </mergeCells>
  <printOptions horizontalCentered="1"/>
  <pageMargins left="0.15748031496062992" right="0.15748031496062992" top="0.6" bottom="0.15748031496062992" header="0.15748031496062992" footer="0.15748031496062992"/>
  <pageSetup fitToHeight="1" fitToWidth="1"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chaton</dc:creator>
  <cp:keywords/>
  <dc:description/>
  <cp:lastModifiedBy>jonathan.courtois</cp:lastModifiedBy>
  <cp:lastPrinted>2011-08-22T12:37:05Z</cp:lastPrinted>
  <dcterms:created xsi:type="dcterms:W3CDTF">2006-02-26T20:34:47Z</dcterms:created>
  <dcterms:modified xsi:type="dcterms:W3CDTF">2018-05-22T13:26:20Z</dcterms:modified>
  <cp:category/>
  <cp:version/>
  <cp:contentType/>
  <cp:contentStatus/>
</cp:coreProperties>
</file>